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macbook/Desktop/IBEX/REORGANIZING /AFTER VERTICAL 2025/THE ORDERING SHEET/"/>
    </mc:Choice>
  </mc:AlternateContent>
  <xr:revisionPtr revIDLastSave="0" documentId="13_ncr:1_{8A7BCD62-7A98-B246-9A8B-EFD31A5FA16F}" xr6:coauthVersionLast="47" xr6:coauthVersionMax="47" xr10:uidLastSave="{00000000-0000-0000-0000-000000000000}"/>
  <bookViews>
    <workbookView xWindow="400" yWindow="1580" windowWidth="28820" windowHeight="27220" activeTab="2" xr2:uid="{00000000-000D-0000-FFFF-FFFF00000000}"/>
  </bookViews>
  <sheets>
    <sheet name="INFORMATION AND TOTAL" sheetId="1" r:id="rId1"/>
    <sheet name="IBEX CLIMBING HOLDS " sheetId="2" r:id="rId2"/>
    <sheet name=" THERMOPLASTIC MACROS" sheetId="3" r:id="rId3"/>
    <sheet name="HARDWAR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8" roundtripDataChecksum="xsuEpxv1pbvOetCebUcBkPsWVMD1oMHbu4EKWLXkJxc="/>
    </ext>
  </extLst>
</workbook>
</file>

<file path=xl/calcChain.xml><?xml version="1.0" encoding="utf-8"?>
<calcChain xmlns="http://schemas.openxmlformats.org/spreadsheetml/2006/main">
  <c r="B28" i="4" l="1"/>
  <c r="N52" i="3"/>
  <c r="M52" i="3"/>
  <c r="L52" i="3"/>
  <c r="K52" i="3"/>
  <c r="J52" i="3"/>
  <c r="I52" i="3"/>
  <c r="H52" i="3"/>
  <c r="G52" i="3"/>
  <c r="F52" i="3"/>
  <c r="E52" i="3"/>
  <c r="R50" i="3"/>
  <c r="Q50" i="3"/>
  <c r="P50" i="3"/>
  <c r="O50" i="3"/>
  <c r="O49" i="3"/>
  <c r="O48" i="3"/>
  <c r="R48" i="3" s="1"/>
  <c r="O47" i="3"/>
  <c r="Q47" i="3" s="1"/>
  <c r="O46" i="3"/>
  <c r="P45" i="3"/>
  <c r="O45" i="3"/>
  <c r="R45" i="3" s="1"/>
  <c r="O44" i="3"/>
  <c r="P44" i="3" s="1"/>
  <c r="O43" i="3"/>
  <c r="N32" i="3"/>
  <c r="N57" i="3" s="1"/>
  <c r="M32" i="3"/>
  <c r="M57" i="3" s="1"/>
  <c r="L32" i="3"/>
  <c r="L57" i="3" s="1"/>
  <c r="K32" i="3"/>
  <c r="K57" i="3" s="1"/>
  <c r="J32" i="3"/>
  <c r="J57" i="3" s="1"/>
  <c r="I32" i="3"/>
  <c r="I57" i="3" s="1"/>
  <c r="H32" i="3"/>
  <c r="H57" i="3" s="1"/>
  <c r="G32" i="3"/>
  <c r="F32" i="3"/>
  <c r="F57" i="3" s="1"/>
  <c r="E32" i="3"/>
  <c r="E57" i="3" s="1"/>
  <c r="O29" i="3"/>
  <c r="R28" i="3"/>
  <c r="Q28" i="3"/>
  <c r="P28" i="3"/>
  <c r="O28" i="3"/>
  <c r="P29" i="3" s="1"/>
  <c r="Q27" i="3"/>
  <c r="P27" i="3"/>
  <c r="O27" i="3"/>
  <c r="R27" i="3" s="1"/>
  <c r="O26" i="3"/>
  <c r="R25" i="3"/>
  <c r="Q25" i="3"/>
  <c r="P25" i="3"/>
  <c r="O25" i="3"/>
  <c r="Q24" i="3"/>
  <c r="P24" i="3"/>
  <c r="O24" i="3"/>
  <c r="R24" i="3" s="1"/>
  <c r="O23" i="3"/>
  <c r="R22" i="3"/>
  <c r="Q22" i="3"/>
  <c r="P22" i="3"/>
  <c r="O22" i="3"/>
  <c r="Q21" i="3"/>
  <c r="P21" i="3"/>
  <c r="O21" i="3"/>
  <c r="R21" i="3" s="1"/>
  <c r="O20" i="3"/>
  <c r="R19" i="3"/>
  <c r="Q19" i="3"/>
  <c r="P19" i="3"/>
  <c r="O19" i="3"/>
  <c r="Q18" i="3"/>
  <c r="P18" i="3"/>
  <c r="O18" i="3"/>
  <c r="R18" i="3" s="1"/>
  <c r="O17" i="3"/>
  <c r="R16" i="3"/>
  <c r="Q16" i="3"/>
  <c r="P16" i="3"/>
  <c r="O16" i="3"/>
  <c r="Q15" i="3"/>
  <c r="P15" i="3"/>
  <c r="O15" i="3"/>
  <c r="R15" i="3" s="1"/>
  <c r="O14" i="3"/>
  <c r="BK289" i="2"/>
  <c r="BJ289" i="2"/>
  <c r="BH289" i="2"/>
  <c r="AY289" i="2"/>
  <c r="AX289" i="2"/>
  <c r="AU289" i="2"/>
  <c r="AS289" i="2"/>
  <c r="AQ289" i="2"/>
  <c r="AO289" i="2"/>
  <c r="AF289" i="2"/>
  <c r="BP286" i="2"/>
  <c r="AN286" i="2"/>
  <c r="AD286" i="2"/>
  <c r="AA286" i="2"/>
  <c r="Z286" i="2"/>
  <c r="Y286" i="2"/>
  <c r="BG286" i="2" s="1"/>
  <c r="AE286" i="2" s="1"/>
  <c r="BB285" i="2"/>
  <c r="AP285" i="2"/>
  <c r="Y285" i="2"/>
  <c r="BR284" i="2"/>
  <c r="AA284" i="2"/>
  <c r="Z284" i="2"/>
  <c r="Y284" i="2"/>
  <c r="BD284" i="2" s="1"/>
  <c r="AD283" i="2"/>
  <c r="AA283" i="2"/>
  <c r="Z283" i="2"/>
  <c r="Y283" i="2"/>
  <c r="BP283" i="2" s="1"/>
  <c r="Y282" i="2"/>
  <c r="BO282" i="2" s="1"/>
  <c r="AK281" i="2"/>
  <c r="AE281" i="2"/>
  <c r="AD281" i="2"/>
  <c r="Y281" i="2"/>
  <c r="AA281" i="2" s="1"/>
  <c r="Y280" i="2"/>
  <c r="BP274" i="2"/>
  <c r="BG274" i="2"/>
  <c r="AN274" i="2"/>
  <c r="AM274" i="2"/>
  <c r="AL274" i="2"/>
  <c r="AC274" i="2"/>
  <c r="AD274" i="2" s="1"/>
  <c r="AA274" i="2"/>
  <c r="Z274" i="2"/>
  <c r="Y274" i="2"/>
  <c r="BE274" i="2" s="1"/>
  <c r="G274" i="2"/>
  <c r="F274" i="2"/>
  <c r="BP273" i="2"/>
  <c r="BE273" i="2"/>
  <c r="AE273" i="2" s="1"/>
  <c r="BC273" i="2"/>
  <c r="AM273" i="2"/>
  <c r="AJ273" i="2"/>
  <c r="AD273" i="2"/>
  <c r="AA273" i="2"/>
  <c r="Z273" i="2"/>
  <c r="Y273" i="2"/>
  <c r="AK273" i="2" s="1"/>
  <c r="BI272" i="2"/>
  <c r="BE272" i="2"/>
  <c r="BC272" i="2"/>
  <c r="AJ272" i="2"/>
  <c r="AD272" i="2"/>
  <c r="Y272" i="2"/>
  <c r="BA272" i="2" s="1"/>
  <c r="BP271" i="2"/>
  <c r="BG271" i="2"/>
  <c r="AL271" i="2"/>
  <c r="AK271" i="2"/>
  <c r="Y271" i="2"/>
  <c r="Y270" i="2"/>
  <c r="BP264" i="2"/>
  <c r="BO264" i="2"/>
  <c r="AD264" i="2"/>
  <c r="AC264" i="2"/>
  <c r="Y264" i="2"/>
  <c r="BE264" i="2" s="1"/>
  <c r="G264" i="2"/>
  <c r="AA264" i="2" s="1"/>
  <c r="F264" i="2"/>
  <c r="AA263" i="2"/>
  <c r="Z263" i="2"/>
  <c r="Y263" i="2"/>
  <c r="BO263" i="2" s="1"/>
  <c r="BP262" i="2"/>
  <c r="BC262" i="2"/>
  <c r="AD262" i="2"/>
  <c r="AA262" i="2"/>
  <c r="Z262" i="2"/>
  <c r="Y262" i="2"/>
  <c r="BE262" i="2" s="1"/>
  <c r="AE262" i="2" s="1"/>
  <c r="BD261" i="2"/>
  <c r="AE261" i="2" s="1"/>
  <c r="AD261" i="2"/>
  <c r="Y261" i="2"/>
  <c r="AA261" i="2" s="1"/>
  <c r="BQ255" i="2"/>
  <c r="BP255" i="2"/>
  <c r="BB255" i="2"/>
  <c r="AZ255" i="2"/>
  <c r="AJ255" i="2"/>
  <c r="AI255" i="2"/>
  <c r="AC255" i="2"/>
  <c r="AA255" i="2"/>
  <c r="Z255" i="2"/>
  <c r="Y255" i="2"/>
  <c r="BO255" i="2" s="1"/>
  <c r="G255" i="2"/>
  <c r="F255" i="2"/>
  <c r="Y254" i="2"/>
  <c r="BN253" i="2"/>
  <c r="BB253" i="2"/>
  <c r="AD253" i="2"/>
  <c r="AA253" i="2"/>
  <c r="Y253" i="2"/>
  <c r="AZ253" i="2" s="1"/>
  <c r="AZ289" i="2" s="1"/>
  <c r="BP252" i="2"/>
  <c r="BO252" i="2"/>
  <c r="BD252" i="2"/>
  <c r="AD252" i="2"/>
  <c r="AA252" i="2"/>
  <c r="Y252" i="2"/>
  <c r="BB252" i="2" s="1"/>
  <c r="BP251" i="2"/>
  <c r="BO251" i="2"/>
  <c r="BN251" i="2"/>
  <c r="BB251" i="2"/>
  <c r="AM251" i="2"/>
  <c r="AL251" i="2"/>
  <c r="AK251" i="2"/>
  <c r="AI251" i="2"/>
  <c r="AD251" i="2"/>
  <c r="AA251" i="2"/>
  <c r="Z251" i="2"/>
  <c r="Y251" i="2"/>
  <c r="BF251" i="2" s="1"/>
  <c r="Y250" i="2"/>
  <c r="AA250" i="2" s="1"/>
  <c r="BP249" i="2"/>
  <c r="BD249" i="2"/>
  <c r="BB249" i="2"/>
  <c r="AI249" i="2"/>
  <c r="AE249" i="2" s="1"/>
  <c r="AD249" i="2"/>
  <c r="AA249" i="2"/>
  <c r="Z249" i="2"/>
  <c r="Y249" i="2"/>
  <c r="AJ249" i="2" s="1"/>
  <c r="BB248" i="2"/>
  <c r="AJ248" i="2"/>
  <c r="AI248" i="2"/>
  <c r="Z248" i="2"/>
  <c r="Y248" i="2"/>
  <c r="BN247" i="2"/>
  <c r="AZ247" i="2"/>
  <c r="AH247" i="2"/>
  <c r="AD247" i="2"/>
  <c r="Z247" i="2"/>
  <c r="Y247" i="2"/>
  <c r="BB247" i="2" s="1"/>
  <c r="BS242" i="2"/>
  <c r="BR242" i="2"/>
  <c r="BQ242" i="2"/>
  <c r="BE242" i="2"/>
  <c r="AT242" i="2"/>
  <c r="AP242" i="2"/>
  <c r="AN242" i="2"/>
  <c r="AH242" i="2"/>
  <c r="AC242" i="2"/>
  <c r="AA242" i="2"/>
  <c r="Z242" i="2"/>
  <c r="Y242" i="2"/>
  <c r="BG242" i="2" s="1"/>
  <c r="G242" i="2"/>
  <c r="F242" i="2"/>
  <c r="BE241" i="2"/>
  <c r="BC241" i="2"/>
  <c r="AL241" i="2"/>
  <c r="Y241" i="2"/>
  <c r="AJ240" i="2"/>
  <c r="AI240" i="2"/>
  <c r="Y240" i="2"/>
  <c r="BQ239" i="2"/>
  <c r="BE239" i="2"/>
  <c r="AK239" i="2"/>
  <c r="AI239" i="2"/>
  <c r="AD239" i="2"/>
  <c r="Z239" i="2"/>
  <c r="Y239" i="2"/>
  <c r="BC239" i="2" s="1"/>
  <c r="BS238" i="2"/>
  <c r="BE238" i="2"/>
  <c r="BC238" i="2"/>
  <c r="AD238" i="2"/>
  <c r="AA238" i="2"/>
  <c r="Y238" i="2"/>
  <c r="AP238" i="2" s="1"/>
  <c r="BC237" i="2"/>
  <c r="AI237" i="2"/>
  <c r="Y237" i="2"/>
  <c r="BQ236" i="2"/>
  <c r="AK236" i="2"/>
  <c r="AH236" i="2"/>
  <c r="Y236" i="2"/>
  <c r="BQ235" i="2"/>
  <c r="BE235" i="2"/>
  <c r="AD235" i="2"/>
  <c r="AA235" i="2"/>
  <c r="Y235" i="2"/>
  <c r="AM235" i="2" s="1"/>
  <c r="BC234" i="2"/>
  <c r="BA234" i="2"/>
  <c r="AK234" i="2"/>
  <c r="AA234" i="2"/>
  <c r="Z234" i="2"/>
  <c r="Y234" i="2"/>
  <c r="BE233" i="2"/>
  <c r="BA233" i="2"/>
  <c r="AK233" i="2"/>
  <c r="AJ233" i="2"/>
  <c r="AH233" i="2"/>
  <c r="AD233" i="2"/>
  <c r="AA233" i="2"/>
  <c r="Z233" i="2"/>
  <c r="Y233" i="2"/>
  <c r="BO233" i="2" s="1"/>
  <c r="BC232" i="2"/>
  <c r="Y232" i="2"/>
  <c r="BQ231" i="2"/>
  <c r="BC231" i="2"/>
  <c r="AN231" i="2"/>
  <c r="AD231" i="2"/>
  <c r="Z231" i="2"/>
  <c r="Y231" i="2"/>
  <c r="BE231" i="2" s="1"/>
  <c r="BR226" i="2"/>
  <c r="BG226" i="2"/>
  <c r="BF226" i="2"/>
  <c r="BA226" i="2"/>
  <c r="AI226" i="2"/>
  <c r="AH226" i="2"/>
  <c r="AC226" i="2"/>
  <c r="Y226" i="2"/>
  <c r="G226" i="2"/>
  <c r="F226" i="2"/>
  <c r="BE225" i="2"/>
  <c r="BC225" i="2"/>
  <c r="BA225" i="2"/>
  <c r="AI225" i="2"/>
  <c r="AD225" i="2"/>
  <c r="AA225" i="2"/>
  <c r="Z225" i="2"/>
  <c r="Y225" i="2"/>
  <c r="AJ225" i="2" s="1"/>
  <c r="AK224" i="2"/>
  <c r="AJ224" i="2"/>
  <c r="AA224" i="2"/>
  <c r="Z224" i="2"/>
  <c r="Y224" i="2"/>
  <c r="AL224" i="2" s="1"/>
  <c r="AD223" i="2"/>
  <c r="Y223" i="2"/>
  <c r="Y222" i="2"/>
  <c r="Y221" i="2"/>
  <c r="AJ221" i="2" s="1"/>
  <c r="Y220" i="2"/>
  <c r="AJ220" i="2" s="1"/>
  <c r="BO219" i="2"/>
  <c r="BE219" i="2"/>
  <c r="BC219" i="2"/>
  <c r="AK219" i="2"/>
  <c r="AD219" i="2"/>
  <c r="AA219" i="2"/>
  <c r="Z219" i="2"/>
  <c r="Y219" i="2"/>
  <c r="AJ219" i="2" s="1"/>
  <c r="Y218" i="2"/>
  <c r="BR217" i="2"/>
  <c r="BE217" i="2"/>
  <c r="AD217" i="2"/>
  <c r="AA217" i="2"/>
  <c r="Z217" i="2"/>
  <c r="Y217" i="2"/>
  <c r="AN217" i="2" s="1"/>
  <c r="AA216" i="2"/>
  <c r="Y216" i="2"/>
  <c r="Y215" i="2"/>
  <c r="BP214" i="2"/>
  <c r="Z214" i="2"/>
  <c r="Y214" i="2"/>
  <c r="Y213" i="2"/>
  <c r="BM212" i="2"/>
  <c r="AD212" i="2"/>
  <c r="AA212" i="2"/>
  <c r="Z212" i="2"/>
  <c r="Y212" i="2"/>
  <c r="BC212" i="2" s="1"/>
  <c r="AJ211" i="2"/>
  <c r="AD211" i="2"/>
  <c r="Y211" i="2"/>
  <c r="AA211" i="2" s="1"/>
  <c r="BQ210" i="2"/>
  <c r="BE210" i="2"/>
  <c r="AM210" i="2"/>
  <c r="AE210" i="2" s="1"/>
  <c r="Z210" i="2"/>
  <c r="Y210" i="2"/>
  <c r="Y209" i="2"/>
  <c r="BE209" i="2" s="1"/>
  <c r="Y208" i="2"/>
  <c r="Y207" i="2"/>
  <c r="AJ207" i="2" s="1"/>
  <c r="Y206" i="2"/>
  <c r="BN205" i="2"/>
  <c r="AJ205" i="2"/>
  <c r="AD205" i="2"/>
  <c r="AA205" i="2"/>
  <c r="Z205" i="2"/>
  <c r="Y205" i="2"/>
  <c r="AI205" i="2" s="1"/>
  <c r="AE196" i="2"/>
  <c r="AD196" i="2"/>
  <c r="AA196" i="2"/>
  <c r="Z196" i="2"/>
  <c r="Y196" i="2"/>
  <c r="BR196" i="2" s="1"/>
  <c r="AE195" i="2"/>
  <c r="AD195" i="2"/>
  <c r="AA195" i="2"/>
  <c r="Z195" i="2"/>
  <c r="Y195" i="2"/>
  <c r="BO195" i="2" s="1"/>
  <c r="AE194" i="2"/>
  <c r="AD194" i="2"/>
  <c r="AA194" i="2"/>
  <c r="Z194" i="2"/>
  <c r="Y194" i="2"/>
  <c r="BO194" i="2" s="1"/>
  <c r="Y193" i="2"/>
  <c r="Y192" i="2"/>
  <c r="BO191" i="2"/>
  <c r="AA191" i="2"/>
  <c r="Y191" i="2"/>
  <c r="Y190" i="2"/>
  <c r="AL184" i="2"/>
  <c r="AK184" i="2"/>
  <c r="AC184" i="2"/>
  <c r="AD184" i="2" s="1"/>
  <c r="Y184" i="2"/>
  <c r="G184" i="2"/>
  <c r="F184" i="2"/>
  <c r="BP183" i="2"/>
  <c r="BE183" i="2"/>
  <c r="BC183" i="2"/>
  <c r="AM183" i="2"/>
  <c r="AD183" i="2"/>
  <c r="AA183" i="2"/>
  <c r="Z183" i="2"/>
  <c r="Y183" i="2"/>
  <c r="AK183" i="2" s="1"/>
  <c r="BI182" i="2"/>
  <c r="BE182" i="2"/>
  <c r="BC182" i="2"/>
  <c r="BA182" i="2"/>
  <c r="AL182" i="2"/>
  <c r="AJ182" i="2"/>
  <c r="AD182" i="2"/>
  <c r="AA182" i="2"/>
  <c r="Z182" i="2"/>
  <c r="Y182" i="2"/>
  <c r="BP182" i="2" s="1"/>
  <c r="BG181" i="2"/>
  <c r="BE181" i="2"/>
  <c r="BC181" i="2"/>
  <c r="AK181" i="2"/>
  <c r="AD181" i="2"/>
  <c r="Y181" i="2"/>
  <c r="AN181" i="2" s="1"/>
  <c r="BP180" i="2"/>
  <c r="BE180" i="2"/>
  <c r="BC180" i="2"/>
  <c r="AM180" i="2"/>
  <c r="AK180" i="2"/>
  <c r="AD180" i="2"/>
  <c r="AA180" i="2"/>
  <c r="Z180" i="2"/>
  <c r="Y180" i="2"/>
  <c r="AL180" i="2" s="1"/>
  <c r="AE180" i="2" s="1"/>
  <c r="AD175" i="2"/>
  <c r="Y175" i="2"/>
  <c r="AA175" i="2" s="1"/>
  <c r="G175" i="2"/>
  <c r="F175" i="2"/>
  <c r="AD174" i="2"/>
  <c r="Y174" i="2"/>
  <c r="AA174" i="2" s="1"/>
  <c r="Z173" i="2"/>
  <c r="Y173" i="2"/>
  <c r="AD172" i="2"/>
  <c r="AA172" i="2"/>
  <c r="Z172" i="2"/>
  <c r="Y172" i="2"/>
  <c r="AD171" i="2"/>
  <c r="AA171" i="2"/>
  <c r="Z171" i="2"/>
  <c r="Y171" i="2"/>
  <c r="Y170" i="2"/>
  <c r="AD169" i="2"/>
  <c r="AA169" i="2"/>
  <c r="Z169" i="2"/>
  <c r="Y169" i="2"/>
  <c r="Y168" i="2"/>
  <c r="Z167" i="2"/>
  <c r="Y167" i="2"/>
  <c r="AD166" i="2"/>
  <c r="AA166" i="2"/>
  <c r="Z166" i="2"/>
  <c r="Y166" i="2"/>
  <c r="AD165" i="2"/>
  <c r="Y165" i="2"/>
  <c r="AA165" i="2" s="1"/>
  <c r="Y164" i="2"/>
  <c r="BS158" i="2"/>
  <c r="BM158" i="2"/>
  <c r="AE158" i="2"/>
  <c r="AC158" i="2"/>
  <c r="Y158" i="2"/>
  <c r="G158" i="2"/>
  <c r="AA158" i="2" s="1"/>
  <c r="F158" i="2"/>
  <c r="Z157" i="2"/>
  <c r="Y157" i="2"/>
  <c r="Y156" i="2"/>
  <c r="BQ155" i="2"/>
  <c r="BE155" i="2"/>
  <c r="BC155" i="2"/>
  <c r="AK155" i="2"/>
  <c r="AI155" i="2"/>
  <c r="AD155" i="2"/>
  <c r="AA155" i="2"/>
  <c r="Z155" i="2"/>
  <c r="Y155" i="2"/>
  <c r="AJ155" i="2" s="1"/>
  <c r="AE155" i="2" s="1"/>
  <c r="BS154" i="2"/>
  <c r="BE154" i="2"/>
  <c r="BC154" i="2"/>
  <c r="AP154" i="2"/>
  <c r="AD154" i="2"/>
  <c r="AA154" i="2"/>
  <c r="Z154" i="2"/>
  <c r="Y154" i="2"/>
  <c r="AM154" i="2" s="1"/>
  <c r="AP153" i="2"/>
  <c r="AL153" i="2"/>
  <c r="AD153" i="2"/>
  <c r="Y153" i="2"/>
  <c r="AI152" i="2"/>
  <c r="AH152" i="2"/>
  <c r="Y152" i="2"/>
  <c r="Y151" i="2"/>
  <c r="AK151" i="2" s="1"/>
  <c r="Y150" i="2"/>
  <c r="BQ150" i="2" s="1"/>
  <c r="BQ149" i="2"/>
  <c r="Z149" i="2"/>
  <c r="Y149" i="2"/>
  <c r="BS148" i="2"/>
  <c r="Y148" i="2"/>
  <c r="BC147" i="2"/>
  <c r="Y147" i="2"/>
  <c r="BO147" i="2" s="1"/>
  <c r="BQ146" i="2"/>
  <c r="BE146" i="2"/>
  <c r="AM146" i="2"/>
  <c r="AL146" i="2"/>
  <c r="AA146" i="2"/>
  <c r="Y146" i="2"/>
  <c r="BQ145" i="2"/>
  <c r="BE145" i="2"/>
  <c r="AT145" i="2"/>
  <c r="AD145" i="2"/>
  <c r="AA145" i="2"/>
  <c r="Z145" i="2"/>
  <c r="Y145" i="2"/>
  <c r="AN145" i="2" s="1"/>
  <c r="AL144" i="2"/>
  <c r="Y144" i="2"/>
  <c r="AV144" i="2" s="1"/>
  <c r="AP143" i="2"/>
  <c r="Z143" i="2"/>
  <c r="Y143" i="2"/>
  <c r="BR142" i="2"/>
  <c r="BE142" i="2"/>
  <c r="AM142" i="2"/>
  <c r="AD142" i="2"/>
  <c r="AA142" i="2"/>
  <c r="Y142" i="2"/>
  <c r="BC142" i="2" s="1"/>
  <c r="BS141" i="2"/>
  <c r="BC141" i="2"/>
  <c r="AP141" i="2"/>
  <c r="AN141" i="2"/>
  <c r="AK141" i="2"/>
  <c r="AD141" i="2"/>
  <c r="AA141" i="2"/>
  <c r="Y141" i="2"/>
  <c r="AM141" i="2" s="1"/>
  <c r="BS135" i="2"/>
  <c r="BR135" i="2"/>
  <c r="BQ135" i="2"/>
  <c r="BP135" i="2"/>
  <c r="BN135" i="2"/>
  <c r="BM135" i="2"/>
  <c r="BG135" i="2"/>
  <c r="BE135" i="2"/>
  <c r="BD135" i="2"/>
  <c r="BB135" i="2"/>
  <c r="BA135" i="2"/>
  <c r="AV135" i="2"/>
  <c r="AT135" i="2"/>
  <c r="AP135" i="2"/>
  <c r="AM135" i="2"/>
  <c r="AL135" i="2"/>
  <c r="AK135" i="2"/>
  <c r="AJ135" i="2"/>
  <c r="AI135" i="2"/>
  <c r="AC135" i="2"/>
  <c r="AD135" i="2" s="1"/>
  <c r="AA135" i="2"/>
  <c r="Y135" i="2"/>
  <c r="BO135" i="2" s="1"/>
  <c r="G135" i="2"/>
  <c r="F135" i="2"/>
  <c r="Z135" i="2" s="1"/>
  <c r="Y134" i="2"/>
  <c r="BR134" i="2" s="1"/>
  <c r="Y133" i="2"/>
  <c r="BC132" i="2"/>
  <c r="AJ132" i="2"/>
  <c r="AI132" i="2"/>
  <c r="AD132" i="2"/>
  <c r="Y132" i="2"/>
  <c r="Y131" i="2"/>
  <c r="AD131" i="2" s="1"/>
  <c r="Y130" i="2"/>
  <c r="BE129" i="2"/>
  <c r="BC129" i="2"/>
  <c r="BA129" i="2"/>
  <c r="AM129" i="2"/>
  <c r="AL129" i="2"/>
  <c r="AJ129" i="2"/>
  <c r="AD129" i="2"/>
  <c r="AA129" i="2"/>
  <c r="Z129" i="2"/>
  <c r="Y129" i="2"/>
  <c r="BP129" i="2" s="1"/>
  <c r="BC128" i="2"/>
  <c r="AK128" i="2"/>
  <c r="AD128" i="2"/>
  <c r="AA128" i="2"/>
  <c r="Z128" i="2"/>
  <c r="Y128" i="2"/>
  <c r="AL128" i="2" s="1"/>
  <c r="BC127" i="2"/>
  <c r="BA127" i="2"/>
  <c r="AR127" i="2"/>
  <c r="AR289" i="2" s="1"/>
  <c r="AP127" i="2"/>
  <c r="AN127" i="2"/>
  <c r="AL127" i="2"/>
  <c r="AD127" i="2"/>
  <c r="AA127" i="2"/>
  <c r="Z127" i="2"/>
  <c r="Y127" i="2"/>
  <c r="BQ127" i="2" s="1"/>
  <c r="AP126" i="2"/>
  <c r="AN126" i="2"/>
  <c r="AA126" i="2"/>
  <c r="Z126" i="2"/>
  <c r="Y126" i="2"/>
  <c r="BC126" i="2" s="1"/>
  <c r="AK125" i="2"/>
  <c r="AJ125" i="2"/>
  <c r="AI125" i="2"/>
  <c r="Z125" i="2"/>
  <c r="Y125" i="2"/>
  <c r="BQ124" i="2"/>
  <c r="BC124" i="2"/>
  <c r="AJ124" i="2"/>
  <c r="AE124" i="2"/>
  <c r="AD124" i="2"/>
  <c r="AA124" i="2"/>
  <c r="Z124" i="2"/>
  <c r="Y124" i="2"/>
  <c r="AK124" i="2" s="1"/>
  <c r="BA123" i="2"/>
  <c r="Z123" i="2"/>
  <c r="Y123" i="2"/>
  <c r="BQ122" i="2"/>
  <c r="AJ122" i="2"/>
  <c r="AD122" i="2"/>
  <c r="AA122" i="2"/>
  <c r="Z122" i="2"/>
  <c r="Y122" i="2"/>
  <c r="BE122" i="2" s="1"/>
  <c r="AE122" i="2" s="1"/>
  <c r="AD121" i="2"/>
  <c r="Y121" i="2"/>
  <c r="Y120" i="2"/>
  <c r="Y119" i="2"/>
  <c r="BN118" i="2"/>
  <c r="AJ118" i="2"/>
  <c r="AH118" i="2"/>
  <c r="AE118" i="2"/>
  <c r="AD118" i="2"/>
  <c r="AA118" i="2"/>
  <c r="Z118" i="2"/>
  <c r="Y118" i="2"/>
  <c r="AI118" i="2" s="1"/>
  <c r="BE117" i="2"/>
  <c r="BC117" i="2"/>
  <c r="AI117" i="2"/>
  <c r="AE117" i="2"/>
  <c r="Y117" i="2"/>
  <c r="BG116" i="2"/>
  <c r="AJ116" i="2"/>
  <c r="AI116" i="2"/>
  <c r="Y116" i="2"/>
  <c r="BP115" i="2"/>
  <c r="BE115" i="2"/>
  <c r="BC115" i="2"/>
  <c r="AI115" i="2"/>
  <c r="AD115" i="2"/>
  <c r="AA115" i="2"/>
  <c r="Z115" i="2"/>
  <c r="Y115" i="2"/>
  <c r="AJ115" i="2" s="1"/>
  <c r="AE115" i="2" s="1"/>
  <c r="Y114" i="2"/>
  <c r="AN113" i="2"/>
  <c r="AL113" i="2"/>
  <c r="AD113" i="2"/>
  <c r="Y113" i="2"/>
  <c r="BI113" i="2" s="1"/>
  <c r="BC112" i="2"/>
  <c r="AK112" i="2"/>
  <c r="AJ112" i="2"/>
  <c r="Y112" i="2"/>
  <c r="BM111" i="2"/>
  <c r="BC111" i="2"/>
  <c r="BA111" i="2"/>
  <c r="AE111" i="2" s="1"/>
  <c r="Y111" i="2"/>
  <c r="AD111" i="2" s="1"/>
  <c r="BN110" i="2"/>
  <c r="AD110" i="2"/>
  <c r="AA110" i="2"/>
  <c r="Z110" i="2"/>
  <c r="Y110" i="2"/>
  <c r="BE110" i="2" s="1"/>
  <c r="Y109" i="2"/>
  <c r="Z109" i="2" s="1"/>
  <c r="BM108" i="2"/>
  <c r="BC108" i="2"/>
  <c r="BA108" i="2"/>
  <c r="AE108" i="2"/>
  <c r="Y108" i="2"/>
  <c r="BQ107" i="2"/>
  <c r="BD107" i="2"/>
  <c r="AJ107" i="2"/>
  <c r="AD107" i="2"/>
  <c r="AA107" i="2"/>
  <c r="Y107" i="2"/>
  <c r="BB107" i="2" s="1"/>
  <c r="BM106" i="2"/>
  <c r="Y106" i="2"/>
  <c r="AA106" i="2" s="1"/>
  <c r="BO105" i="2"/>
  <c r="Y105" i="2"/>
  <c r="BN105" i="2" s="1"/>
  <c r="Y104" i="2"/>
  <c r="AI104" i="2" s="1"/>
  <c r="Y103" i="2"/>
  <c r="AD103" i="2" s="1"/>
  <c r="BR102" i="2"/>
  <c r="Y102" i="2"/>
  <c r="AN102" i="2" s="1"/>
  <c r="AM101" i="2"/>
  <c r="AD101" i="2"/>
  <c r="Y101" i="2"/>
  <c r="AA101" i="2" s="1"/>
  <c r="BS100" i="2"/>
  <c r="AT100" i="2"/>
  <c r="AA100" i="2"/>
  <c r="Z100" i="2"/>
  <c r="Y100" i="2"/>
  <c r="AD100" i="2" s="1"/>
  <c r="Y99" i="2"/>
  <c r="BG99" i="2" s="1"/>
  <c r="Y98" i="2"/>
  <c r="BA98" i="2" s="1"/>
  <c r="Y97" i="2"/>
  <c r="Y96" i="2"/>
  <c r="BS96" i="2" s="1"/>
  <c r="BS95" i="2"/>
  <c r="BE95" i="2"/>
  <c r="AD95" i="2"/>
  <c r="AA95" i="2"/>
  <c r="Z95" i="2"/>
  <c r="Y95" i="2"/>
  <c r="BC95" i="2" s="1"/>
  <c r="AN94" i="2"/>
  <c r="AD94" i="2"/>
  <c r="Y94" i="2"/>
  <c r="AA94" i="2" s="1"/>
  <c r="BQ93" i="2"/>
  <c r="BE93" i="2"/>
  <c r="BC93" i="2"/>
  <c r="AI93" i="2"/>
  <c r="AD93" i="2"/>
  <c r="AA93" i="2"/>
  <c r="Y93" i="2"/>
  <c r="BA93" i="2" s="1"/>
  <c r="Y92" i="2"/>
  <c r="AD92" i="2" s="1"/>
  <c r="BC91" i="2"/>
  <c r="AI91" i="2"/>
  <c r="AD91" i="2"/>
  <c r="Y91" i="2"/>
  <c r="AL91" i="2" s="1"/>
  <c r="BS85" i="2"/>
  <c r="BO85" i="2"/>
  <c r="AC85" i="2"/>
  <c r="AD85" i="2" s="1"/>
  <c r="Y85" i="2"/>
  <c r="BE85" i="2" s="1"/>
  <c r="G85" i="2"/>
  <c r="AA85" i="2" s="1"/>
  <c r="F85" i="2"/>
  <c r="BO84" i="2"/>
  <c r="AD84" i="2"/>
  <c r="AA84" i="2"/>
  <c r="Z84" i="2"/>
  <c r="Y84" i="2"/>
  <c r="BE84" i="2" s="1"/>
  <c r="BC83" i="2"/>
  <c r="AD83" i="2"/>
  <c r="Y83" i="2"/>
  <c r="AA83" i="2" s="1"/>
  <c r="BS82" i="2"/>
  <c r="BC82" i="2"/>
  <c r="AA82" i="2"/>
  <c r="Z82" i="2"/>
  <c r="Y82" i="2"/>
  <c r="AD82" i="2" s="1"/>
  <c r="BS81" i="2"/>
  <c r="BE81" i="2"/>
  <c r="BA81" i="2"/>
  <c r="AD81" i="2"/>
  <c r="AA81" i="2"/>
  <c r="Z81" i="2"/>
  <c r="Y81" i="2"/>
  <c r="BC81" i="2" s="1"/>
  <c r="AE81" i="2" s="1"/>
  <c r="BS80" i="2"/>
  <c r="BE80" i="2"/>
  <c r="Y80" i="2"/>
  <c r="AD80" i="2" s="1"/>
  <c r="BS74" i="2"/>
  <c r="BP74" i="2"/>
  <c r="BO74" i="2"/>
  <c r="BN74" i="2"/>
  <c r="BM74" i="2"/>
  <c r="BE74" i="2"/>
  <c r="BC74" i="2"/>
  <c r="BB74" i="2"/>
  <c r="BA74" i="2"/>
  <c r="AL74" i="2"/>
  <c r="AK74" i="2"/>
  <c r="AJ74" i="2"/>
  <c r="AI74" i="2"/>
  <c r="AC74" i="2"/>
  <c r="AD74" i="2" s="1"/>
  <c r="AA74" i="2"/>
  <c r="Z74" i="2"/>
  <c r="Y74" i="2"/>
  <c r="BR74" i="2" s="1"/>
  <c r="G74" i="2"/>
  <c r="F74" i="2"/>
  <c r="Y73" i="2"/>
  <c r="BR73" i="2" s="1"/>
  <c r="AJ72" i="2"/>
  <c r="AD72" i="2"/>
  <c r="AA72" i="2"/>
  <c r="Y72" i="2"/>
  <c r="BR72" i="2" s="1"/>
  <c r="BC71" i="2"/>
  <c r="Y71" i="2"/>
  <c r="Y70" i="2"/>
  <c r="AD70" i="2" s="1"/>
  <c r="Y69" i="2"/>
  <c r="BQ68" i="2"/>
  <c r="BE68" i="2"/>
  <c r="AI68" i="2"/>
  <c r="AD68" i="2"/>
  <c r="AA68" i="2"/>
  <c r="Y68" i="2"/>
  <c r="BC68" i="2" s="1"/>
  <c r="BP67" i="2"/>
  <c r="BC67" i="2"/>
  <c r="Y67" i="2"/>
  <c r="AD67" i="2" s="1"/>
  <c r="BN66" i="2"/>
  <c r="AA66" i="2"/>
  <c r="Y66" i="2"/>
  <c r="AM65" i="2"/>
  <c r="AD65" i="2"/>
  <c r="Y65" i="2"/>
  <c r="BS65" i="2" s="1"/>
  <c r="BO64" i="2"/>
  <c r="AK64" i="2"/>
  <c r="AD64" i="2"/>
  <c r="AA64" i="2"/>
  <c r="Z64" i="2"/>
  <c r="Y64" i="2"/>
  <c r="AJ64" i="2" s="1"/>
  <c r="BA63" i="2"/>
  <c r="AE66" i="2" s="1"/>
  <c r="AD63" i="2"/>
  <c r="AA63" i="2"/>
  <c r="Y63" i="2"/>
  <c r="Z63" i="2" s="1"/>
  <c r="Y62" i="2"/>
  <c r="AA62" i="2" s="1"/>
  <c r="Y61" i="2"/>
  <c r="BE60" i="2"/>
  <c r="AA60" i="2"/>
  <c r="Y60" i="2"/>
  <c r="AI59" i="2"/>
  <c r="AD59" i="2"/>
  <c r="Y59" i="2"/>
  <c r="BP59" i="2" s="1"/>
  <c r="BQ58" i="2"/>
  <c r="BA58" i="2"/>
  <c r="AA58" i="2"/>
  <c r="Y58" i="2"/>
  <c r="AK57" i="2"/>
  <c r="AD57" i="2"/>
  <c r="AA57" i="2"/>
  <c r="Y57" i="2"/>
  <c r="BR57" i="2" s="1"/>
  <c r="BR56" i="2"/>
  <c r="BE56" i="2"/>
  <c r="AJ56" i="2"/>
  <c r="AA56" i="2"/>
  <c r="Z56" i="2"/>
  <c r="Y56" i="2"/>
  <c r="AD56" i="2" s="1"/>
  <c r="BR55" i="2"/>
  <c r="AD55" i="2"/>
  <c r="AA55" i="2"/>
  <c r="Z55" i="2"/>
  <c r="Y55" i="2"/>
  <c r="BE55" i="2" s="1"/>
  <c r="Y54" i="2"/>
  <c r="BC53" i="2"/>
  <c r="AI53" i="2"/>
  <c r="AA53" i="2"/>
  <c r="Y53" i="2"/>
  <c r="BC52" i="2"/>
  <c r="BA52" i="2"/>
  <c r="AJ52" i="2"/>
  <c r="AA52" i="2"/>
  <c r="Z52" i="2"/>
  <c r="Y52" i="2"/>
  <c r="BO52" i="2" s="1"/>
  <c r="BO51" i="2"/>
  <c r="AL51" i="2"/>
  <c r="AJ51" i="2"/>
  <c r="AA51" i="2"/>
  <c r="Y51" i="2"/>
  <c r="BA50" i="2"/>
  <c r="AD50" i="2"/>
  <c r="AA50" i="2"/>
  <c r="Y50" i="2"/>
  <c r="BN50" i="2" s="1"/>
  <c r="Y49" i="2"/>
  <c r="AP48" i="2"/>
  <c r="AD48" i="2"/>
  <c r="Y48" i="2"/>
  <c r="BS48" i="2" s="1"/>
  <c r="BS47" i="2"/>
  <c r="AP47" i="2"/>
  <c r="AA47" i="2"/>
  <c r="Z47" i="2"/>
  <c r="Y47" i="2"/>
  <c r="AD47" i="2" s="1"/>
  <c r="BS46" i="2"/>
  <c r="AP46" i="2"/>
  <c r="AD46" i="2"/>
  <c r="Y46" i="2"/>
  <c r="BI46" i="2" s="1"/>
  <c r="BS45" i="2"/>
  <c r="AP45" i="2"/>
  <c r="AA45" i="2"/>
  <c r="Z45" i="2"/>
  <c r="Y45" i="2"/>
  <c r="AD45" i="2" s="1"/>
  <c r="BS44" i="2"/>
  <c r="AD44" i="2"/>
  <c r="AA44" i="2"/>
  <c r="Z44" i="2"/>
  <c r="Y44" i="2"/>
  <c r="BE44" i="2" s="1"/>
  <c r="AP43" i="2"/>
  <c r="AD43" i="2"/>
  <c r="Y43" i="2"/>
  <c r="AA43" i="2" s="1"/>
  <c r="BQ42" i="2"/>
  <c r="BC42" i="2"/>
  <c r="AL42" i="2"/>
  <c r="AI42" i="2"/>
  <c r="AD42" i="2"/>
  <c r="AA42" i="2"/>
  <c r="Z42" i="2"/>
  <c r="Y42" i="2"/>
  <c r="AK42" i="2" s="1"/>
  <c r="BE41" i="2"/>
  <c r="AL41" i="2"/>
  <c r="Z41" i="2"/>
  <c r="Y41" i="2"/>
  <c r="BQ41" i="2" s="1"/>
  <c r="BQ40" i="2"/>
  <c r="AK40" i="2"/>
  <c r="AD40" i="2"/>
  <c r="Y40" i="2"/>
  <c r="BE40" i="2" s="1"/>
  <c r="BQ39" i="2"/>
  <c r="BE39" i="2"/>
  <c r="BC39" i="2"/>
  <c r="AD39" i="2"/>
  <c r="AA39" i="2"/>
  <c r="Z39" i="2"/>
  <c r="Y39" i="2"/>
  <c r="AL39" i="2" s="1"/>
  <c r="BC38" i="2"/>
  <c r="AK38" i="2"/>
  <c r="Z38" i="2"/>
  <c r="Y38" i="2"/>
  <c r="BP38" i="2" s="1"/>
  <c r="BO37" i="2"/>
  <c r="AK37" i="2"/>
  <c r="Y37" i="2"/>
  <c r="BQ36" i="2"/>
  <c r="BE36" i="2"/>
  <c r="BC36" i="2"/>
  <c r="AI36" i="2"/>
  <c r="AE67" i="2" s="1"/>
  <c r="AD36" i="2"/>
  <c r="AA36" i="2"/>
  <c r="Z36" i="2"/>
  <c r="Y36" i="2"/>
  <c r="AJ36" i="2" s="1"/>
  <c r="BP29" i="2"/>
  <c r="BB29" i="2"/>
  <c r="AL29" i="2"/>
  <c r="AC29" i="2"/>
  <c r="Y29" i="2"/>
  <c r="G29" i="2"/>
  <c r="AA29" i="2" s="1"/>
  <c r="F29" i="2"/>
  <c r="Y28" i="2"/>
  <c r="Y27" i="2"/>
  <c r="BQ26" i="2"/>
  <c r="AD26" i="2"/>
  <c r="Y26" i="2"/>
  <c r="AA26" i="2" s="1"/>
  <c r="BQ25" i="2"/>
  <c r="AD25" i="2"/>
  <c r="AA25" i="2"/>
  <c r="Y25" i="2"/>
  <c r="Z25" i="2" s="1"/>
  <c r="BQ24" i="2"/>
  <c r="AD24" i="2"/>
  <c r="AA24" i="2"/>
  <c r="Z24" i="2"/>
  <c r="Y24" i="2"/>
  <c r="AA23" i="2"/>
  <c r="Z23" i="2"/>
  <c r="Y23" i="2"/>
  <c r="Y22" i="2"/>
  <c r="Z22" i="2" s="1"/>
  <c r="BQ21" i="2"/>
  <c r="Z21" i="2"/>
  <c r="Y21" i="2"/>
  <c r="Y20" i="2"/>
  <c r="BS19" i="2"/>
  <c r="AD19" i="2"/>
  <c r="AA19" i="2"/>
  <c r="Y19" i="2"/>
  <c r="Z19" i="2" s="1"/>
  <c r="BQ18" i="2"/>
  <c r="AD18" i="2"/>
  <c r="AA18" i="2"/>
  <c r="Z18" i="2"/>
  <c r="Y18" i="2"/>
  <c r="Y17" i="2"/>
  <c r="BQ17" i="2" s="1"/>
  <c r="AA16" i="2"/>
  <c r="Z16" i="2"/>
  <c r="Y16" i="2"/>
  <c r="Y15" i="2"/>
  <c r="BS14" i="2"/>
  <c r="AD14" i="2"/>
  <c r="Y14" i="2"/>
  <c r="Q35" i="1"/>
  <c r="Q33" i="1"/>
  <c r="Q32" i="1"/>
  <c r="Q30" i="1"/>
  <c r="R47" i="3" l="1"/>
  <c r="Q44" i="3"/>
  <c r="R44" i="3"/>
  <c r="AL282" i="2"/>
  <c r="AE282" i="2" s="1"/>
  <c r="AJ250" i="2"/>
  <c r="BC220" i="2"/>
  <c r="AH151" i="2"/>
  <c r="BC151" i="2"/>
  <c r="AI150" i="2"/>
  <c r="AJ150" i="2"/>
  <c r="AA147" i="2"/>
  <c r="AH147" i="2"/>
  <c r="AI147" i="2"/>
  <c r="AG131" i="2"/>
  <c r="BC109" i="2"/>
  <c r="AE109" i="2" s="1"/>
  <c r="Z104" i="2"/>
  <c r="AJ104" i="2"/>
  <c r="Z102" i="2"/>
  <c r="AA102" i="2"/>
  <c r="AD102" i="2"/>
  <c r="BE102" i="2"/>
  <c r="P47" i="3"/>
  <c r="P48" i="3"/>
  <c r="G57" i="3"/>
  <c r="Z80" i="2"/>
  <c r="AA80" i="2"/>
  <c r="AM80" i="2"/>
  <c r="AE80" i="2" s="1"/>
  <c r="BQ250" i="2"/>
  <c r="Z250" i="2"/>
  <c r="AD250" i="2"/>
  <c r="Z209" i="2"/>
  <c r="AA209" i="2"/>
  <c r="AD209" i="2"/>
  <c r="BQ209" i="2"/>
  <c r="BA151" i="2"/>
  <c r="Z151" i="2"/>
  <c r="BE151" i="2"/>
  <c r="BQ151" i="2"/>
  <c r="AA151" i="2"/>
  <c r="AD151" i="2"/>
  <c r="AD150" i="2"/>
  <c r="BQ99" i="2"/>
  <c r="Z282" i="2"/>
  <c r="AD282" i="2"/>
  <c r="AA282" i="2"/>
  <c r="Z207" i="2"/>
  <c r="BP207" i="2"/>
  <c r="AA207" i="2"/>
  <c r="BE207" i="2"/>
  <c r="AD207" i="2"/>
  <c r="AI207" i="2"/>
  <c r="BC207" i="2"/>
  <c r="BE220" i="2"/>
  <c r="Z220" i="2"/>
  <c r="BP220" i="2"/>
  <c r="AA220" i="2"/>
  <c r="AD220" i="2"/>
  <c r="AI220" i="2"/>
  <c r="Z67" i="2"/>
  <c r="AA67" i="2"/>
  <c r="AH67" i="2"/>
  <c r="Z70" i="2"/>
  <c r="BA70" i="2"/>
  <c r="AE71" i="2" s="1"/>
  <c r="AA70" i="2"/>
  <c r="BC98" i="2"/>
  <c r="BE147" i="2"/>
  <c r="BO104" i="2"/>
  <c r="AA104" i="2"/>
  <c r="AD104" i="2"/>
  <c r="AH104" i="2"/>
  <c r="AH131" i="2"/>
  <c r="AE131" i="2" s="1"/>
  <c r="Z131" i="2"/>
  <c r="AA131" i="2"/>
  <c r="BA62" i="2"/>
  <c r="AE62" i="2" s="1"/>
  <c r="AD62" i="2"/>
  <c r="AA109" i="2"/>
  <c r="AD109" i="2"/>
  <c r="BO29" i="2"/>
  <c r="BC29" i="2"/>
  <c r="AK29" i="2"/>
  <c r="BS29" i="2"/>
  <c r="BA29" i="2"/>
  <c r="Z29" i="2"/>
  <c r="BN29" i="2"/>
  <c r="AJ29" i="2"/>
  <c r="BM29" i="2"/>
  <c r="AI29" i="2"/>
  <c r="BQ29" i="2"/>
  <c r="BG29" i="2"/>
  <c r="AA73" i="2"/>
  <c r="BC97" i="2"/>
  <c r="AE97" i="2" s="1"/>
  <c r="AD97" i="2"/>
  <c r="AA97" i="2"/>
  <c r="BQ97" i="2"/>
  <c r="Z97" i="2"/>
  <c r="AE104" i="2"/>
  <c r="BP119" i="2"/>
  <c r="AD119" i="2"/>
  <c r="BE119" i="2"/>
  <c r="AA119" i="2"/>
  <c r="BC119" i="2"/>
  <c r="AJ119" i="2"/>
  <c r="AI119" i="2"/>
  <c r="Z119" i="2"/>
  <c r="BA130" i="2"/>
  <c r="AE130" i="2" s="1"/>
  <c r="BN130" i="2"/>
  <c r="AD130" i="2"/>
  <c r="AA130" i="2"/>
  <c r="Z130" i="2"/>
  <c r="Z17" i="2"/>
  <c r="AI54" i="2"/>
  <c r="BP54" i="2"/>
  <c r="BE54" i="2"/>
  <c r="AD54" i="2"/>
  <c r="AK54" i="2"/>
  <c r="Z54" i="2"/>
  <c r="AD61" i="2"/>
  <c r="AA61" i="2"/>
  <c r="Z61" i="2"/>
  <c r="BA61" i="2"/>
  <c r="AE61" i="2" s="1"/>
  <c r="AL73" i="2"/>
  <c r="BE97" i="2"/>
  <c r="AJ120" i="2"/>
  <c r="BE120" i="2"/>
  <c r="AK120" i="2"/>
  <c r="AD120" i="2"/>
  <c r="AA120" i="2"/>
  <c r="Z120" i="2"/>
  <c r="AP134" i="2"/>
  <c r="BC134" i="2"/>
  <c r="BA134" i="2"/>
  <c r="AD134" i="2"/>
  <c r="AA134" i="2"/>
  <c r="Z134" i="2"/>
  <c r="AD15" i="2"/>
  <c r="AA15" i="2"/>
  <c r="AD27" i="2"/>
  <c r="Z27" i="2"/>
  <c r="AA27" i="2"/>
  <c r="BR29" i="2"/>
  <c r="BN27" i="2"/>
  <c r="AH49" i="2"/>
  <c r="BN49" i="2"/>
  <c r="AD49" i="2"/>
  <c r="BA49" i="2"/>
  <c r="Z49" i="2"/>
  <c r="BS15" i="2"/>
  <c r="BS289" i="2" s="1"/>
  <c r="G35" i="1" s="1"/>
  <c r="AD29" i="2"/>
  <c r="AA49" i="2"/>
  <c r="AA54" i="2"/>
  <c r="BQ120" i="2"/>
  <c r="AK73" i="2"/>
  <c r="AD73" i="2"/>
  <c r="BC73" i="2"/>
  <c r="Z73" i="2"/>
  <c r="AA20" i="2"/>
  <c r="Z20" i="2"/>
  <c r="AP29" i="2"/>
  <c r="BC69" i="2"/>
  <c r="AD69" i="2"/>
  <c r="BA69" i="2"/>
  <c r="AA69" i="2"/>
  <c r="AJ69" i="2"/>
  <c r="Z69" i="2"/>
  <c r="AH69" i="2"/>
  <c r="AD20" i="2"/>
  <c r="BN28" i="2"/>
  <c r="AD28" i="2"/>
  <c r="AA28" i="2"/>
  <c r="Y289" i="2"/>
  <c r="AA14" i="2"/>
  <c r="Z14" i="2"/>
  <c r="BR16" i="2"/>
  <c r="AD16" i="2"/>
  <c r="AD17" i="2"/>
  <c r="BR20" i="2"/>
  <c r="AD23" i="2"/>
  <c r="BP23" i="2"/>
  <c r="Z28" i="2"/>
  <c r="BE29" i="2"/>
  <c r="AI49" i="2"/>
  <c r="BO53" i="2"/>
  <c r="AH53" i="2"/>
  <c r="BG53" i="2"/>
  <c r="BE53" i="2"/>
  <c r="AD53" i="2"/>
  <c r="AJ53" i="2"/>
  <c r="Z53" i="2"/>
  <c r="AJ54" i="2"/>
  <c r="AI58" i="2"/>
  <c r="AE58" i="2" s="1"/>
  <c r="AD58" i="2"/>
  <c r="BC58" i="2"/>
  <c r="Z58" i="2"/>
  <c r="BM61" i="2"/>
  <c r="BA66" i="2"/>
  <c r="AE42" i="2" s="1"/>
  <c r="AD66" i="2"/>
  <c r="Z66" i="2"/>
  <c r="AI69" i="2"/>
  <c r="AD71" i="2"/>
  <c r="AA71" i="2"/>
  <c r="BM71" i="2"/>
  <c r="Z71" i="2"/>
  <c r="BA71" i="2"/>
  <c r="AM29" i="2"/>
  <c r="Z15" i="2"/>
  <c r="BQ22" i="2"/>
  <c r="AA22" i="2"/>
  <c r="AD22" i="2"/>
  <c r="AA17" i="2"/>
  <c r="AD21" i="2"/>
  <c r="AA21" i="2"/>
  <c r="AH29" i="2"/>
  <c r="BI29" i="2"/>
  <c r="BE37" i="2"/>
  <c r="AD37" i="2"/>
  <c r="AM37" i="2"/>
  <c r="BC37" i="2"/>
  <c r="AA37" i="2"/>
  <c r="Z37" i="2"/>
  <c r="AJ37" i="2"/>
  <c r="BC49" i="2"/>
  <c r="BG51" i="2"/>
  <c r="AI51" i="2"/>
  <c r="BE51" i="2"/>
  <c r="BC51" i="2"/>
  <c r="AD51" i="2"/>
  <c r="AK51" i="2"/>
  <c r="Z51" i="2"/>
  <c r="BC54" i="2"/>
  <c r="AJ60" i="2"/>
  <c r="AE60" i="2" s="1"/>
  <c r="AD60" i="2"/>
  <c r="BQ60" i="2"/>
  <c r="Z60" i="2"/>
  <c r="BN69" i="2"/>
  <c r="AD114" i="2"/>
  <c r="BO114" i="2"/>
  <c r="AA114" i="2"/>
  <c r="BE114" i="2"/>
  <c r="BC114" i="2"/>
  <c r="BA114" i="2"/>
  <c r="Z114" i="2"/>
  <c r="BQ133" i="2"/>
  <c r="AD133" i="2"/>
  <c r="BC133" i="2"/>
  <c r="AA133" i="2"/>
  <c r="BA133" i="2"/>
  <c r="AM133" i="2"/>
  <c r="AL133" i="2"/>
  <c r="Z133" i="2"/>
  <c r="AD164" i="2"/>
  <c r="AA164" i="2"/>
  <c r="AD208" i="2"/>
  <c r="BQ208" i="2"/>
  <c r="AA208" i="2"/>
  <c r="BE208" i="2"/>
  <c r="Z208" i="2"/>
  <c r="AK208" i="2"/>
  <c r="AJ208" i="2"/>
  <c r="BE270" i="2"/>
  <c r="BC270" i="2"/>
  <c r="AD270" i="2"/>
  <c r="BA270" i="2"/>
  <c r="AA270" i="2"/>
  <c r="AM270" i="2"/>
  <c r="Z270" i="2"/>
  <c r="BP270" i="2"/>
  <c r="AL270" i="2"/>
  <c r="O52" i="3"/>
  <c r="R43" i="3"/>
  <c r="Q43" i="3"/>
  <c r="P43" i="3"/>
  <c r="AL38" i="2"/>
  <c r="AE70" i="2" s="1"/>
  <c r="BC41" i="2"/>
  <c r="AE41" i="2" s="1"/>
  <c r="BG45" i="2"/>
  <c r="AE45" i="2" s="1"/>
  <c r="BG47" i="2"/>
  <c r="AE47" i="2" s="1"/>
  <c r="AK52" i="2"/>
  <c r="AE52" i="2" s="1"/>
  <c r="BC56" i="2"/>
  <c r="AE56" i="2" s="1"/>
  <c r="BC64" i="2"/>
  <c r="AI67" i="2"/>
  <c r="AE40" i="2" s="1"/>
  <c r="BP70" i="2"/>
  <c r="BC80" i="2"/>
  <c r="BE82" i="2"/>
  <c r="AE82" i="2" s="1"/>
  <c r="BQ85" i="2"/>
  <c r="BQ91" i="2"/>
  <c r="AM92" i="2"/>
  <c r="AK96" i="2"/>
  <c r="AL98" i="2"/>
  <c r="BP98" i="2"/>
  <c r="AL99" i="2"/>
  <c r="BE100" i="2"/>
  <c r="AE100" i="2" s="1"/>
  <c r="AH103" i="2"/>
  <c r="AI105" i="2"/>
  <c r="BP105" i="2"/>
  <c r="BA106" i="2"/>
  <c r="AE106" i="2" s="1"/>
  <c r="AA121" i="2"/>
  <c r="BQ121" i="2"/>
  <c r="Z121" i="2"/>
  <c r="BO123" i="2"/>
  <c r="AD123" i="2"/>
  <c r="BC123" i="2"/>
  <c r="BC143" i="2"/>
  <c r="AD143" i="2"/>
  <c r="BA143" i="2"/>
  <c r="AA143" i="2"/>
  <c r="BR143" i="2"/>
  <c r="BC148" i="2"/>
  <c r="AA148" i="2"/>
  <c r="BG148" i="2"/>
  <c r="AD148" i="2"/>
  <c r="BE148" i="2"/>
  <c r="Z148" i="2"/>
  <c r="BC149" i="2"/>
  <c r="AA149" i="2"/>
  <c r="AJ149" i="2"/>
  <c r="BS157" i="2"/>
  <c r="AD157" i="2"/>
  <c r="BC157" i="2"/>
  <c r="AL157" i="2"/>
  <c r="AK157" i="2"/>
  <c r="Z164" i="2"/>
  <c r="AD173" i="2"/>
  <c r="AA173" i="2"/>
  <c r="BN190" i="2"/>
  <c r="AD190" i="2"/>
  <c r="BE190" i="2"/>
  <c r="AA190" i="2"/>
  <c r="BC190" i="2"/>
  <c r="Z190" i="2"/>
  <c r="AJ190" i="2"/>
  <c r="AD192" i="2"/>
  <c r="AA192" i="2"/>
  <c r="BP192" i="2"/>
  <c r="AP192" i="2"/>
  <c r="AE192" i="2" s="1"/>
  <c r="Z192" i="2"/>
  <c r="AD218" i="2"/>
  <c r="BO218" i="2"/>
  <c r="AA218" i="2"/>
  <c r="BE218" i="2"/>
  <c r="Z218" i="2"/>
  <c r="BC218" i="2"/>
  <c r="BQ232" i="2"/>
  <c r="AD232" i="2"/>
  <c r="BE232" i="2"/>
  <c r="AA232" i="2"/>
  <c r="AM232" i="2"/>
  <c r="AL232" i="2"/>
  <c r="Z232" i="2"/>
  <c r="AK270" i="2"/>
  <c r="R20" i="3"/>
  <c r="Q20" i="3"/>
  <c r="P20" i="3"/>
  <c r="R29" i="3"/>
  <c r="Q29" i="3"/>
  <c r="R46" i="3"/>
  <c r="Q46" i="3"/>
  <c r="P46" i="3"/>
  <c r="BB92" i="2"/>
  <c r="AN96" i="2"/>
  <c r="AM98" i="2"/>
  <c r="AP99" i="2"/>
  <c r="AI103" i="2"/>
  <c r="BA105" i="2"/>
  <c r="BQ105" i="2"/>
  <c r="AG289" i="2"/>
  <c r="BS144" i="2"/>
  <c r="AD144" i="2"/>
  <c r="BC144" i="2"/>
  <c r="AD193" i="2"/>
  <c r="BS193" i="2"/>
  <c r="AA193" i="2"/>
  <c r="BD193" i="2"/>
  <c r="Z193" i="2"/>
  <c r="AV193" i="2"/>
  <c r="AD206" i="2"/>
  <c r="AA206" i="2"/>
  <c r="BO206" i="2"/>
  <c r="Z206" i="2"/>
  <c r="AJ206" i="2"/>
  <c r="AI206" i="2"/>
  <c r="AE206" i="2" s="1"/>
  <c r="BE213" i="2"/>
  <c r="BC213" i="2"/>
  <c r="AD213" i="2"/>
  <c r="AM213" i="2"/>
  <c r="AA213" i="2"/>
  <c r="AL213" i="2"/>
  <c r="AK213" i="2"/>
  <c r="AJ213" i="2"/>
  <c r="AE213" i="2" s="1"/>
  <c r="BP215" i="2"/>
  <c r="BI215" i="2"/>
  <c r="AD215" i="2"/>
  <c r="BE215" i="2"/>
  <c r="AA215" i="2"/>
  <c r="BC215" i="2"/>
  <c r="AN215" i="2"/>
  <c r="AL215" i="2"/>
  <c r="AA38" i="2"/>
  <c r="BE38" i="2"/>
  <c r="AL40" i="2"/>
  <c r="AE38" i="2" s="1"/>
  <c r="BI43" i="2"/>
  <c r="AE43" i="2" s="1"/>
  <c r="BE46" i="2"/>
  <c r="AE46" i="2" s="1"/>
  <c r="BE48" i="2"/>
  <c r="AE48" i="2" s="1"/>
  <c r="BA59" i="2"/>
  <c r="AE59" i="2" s="1"/>
  <c r="BM62" i="2"/>
  <c r="BC65" i="2"/>
  <c r="BE83" i="2"/>
  <c r="AE83" i="2" s="1"/>
  <c r="BA85" i="2"/>
  <c r="AJ91" i="2"/>
  <c r="AE91" i="2" s="1"/>
  <c r="Z92" i="2"/>
  <c r="BQ92" i="2"/>
  <c r="BC94" i="2"/>
  <c r="AE94" i="2" s="1"/>
  <c r="Z96" i="2"/>
  <c r="BC96" i="2"/>
  <c r="Z98" i="2"/>
  <c r="AN98" i="2"/>
  <c r="Z99" i="2"/>
  <c r="BC99" i="2"/>
  <c r="BE101" i="2"/>
  <c r="AE101" i="2" s="1"/>
  <c r="Z103" i="2"/>
  <c r="AJ103" i="2"/>
  <c r="Z105" i="2"/>
  <c r="BC105" i="2"/>
  <c r="AM112" i="2"/>
  <c r="AA112" i="2"/>
  <c r="AL112" i="2"/>
  <c r="AE112" i="2" s="1"/>
  <c r="Z112" i="2"/>
  <c r="BE112" i="2"/>
  <c r="BE116" i="2"/>
  <c r="AA116" i="2"/>
  <c r="BC116" i="2"/>
  <c r="AE116" i="2" s="1"/>
  <c r="Z116" i="2"/>
  <c r="BQ116" i="2"/>
  <c r="AA123" i="2"/>
  <c r="Z144" i="2"/>
  <c r="AK148" i="2"/>
  <c r="AE148" i="2" s="1"/>
  <c r="AD149" i="2"/>
  <c r="AA157" i="2"/>
  <c r="AI190" i="2"/>
  <c r="AE190" i="2" s="1"/>
  <c r="Z213" i="2"/>
  <c r="Z215" i="2"/>
  <c r="BA218" i="2"/>
  <c r="AE218" i="2" s="1"/>
  <c r="Z26" i="2"/>
  <c r="AD38" i="2"/>
  <c r="AJ39" i="2"/>
  <c r="AE39" i="2" s="1"/>
  <c r="Z40" i="2"/>
  <c r="BC40" i="2"/>
  <c r="AD41" i="2"/>
  <c r="AJ42" i="2"/>
  <c r="AE69" i="2" s="1"/>
  <c r="Z43" i="2"/>
  <c r="BR43" i="2"/>
  <c r="AP44" i="2"/>
  <c r="AE44" i="2" s="1"/>
  <c r="Z46" i="2"/>
  <c r="BG46" i="2"/>
  <c r="Z48" i="2"/>
  <c r="BG48" i="2"/>
  <c r="BC50" i="2"/>
  <c r="AE50" i="2" s="1"/>
  <c r="AD52" i="2"/>
  <c r="BE52" i="2"/>
  <c r="AK55" i="2"/>
  <c r="AE55" i="2" s="1"/>
  <c r="BE57" i="2"/>
  <c r="AE57" i="2" s="1"/>
  <c r="Z59" i="2"/>
  <c r="BC59" i="2"/>
  <c r="Z62" i="2"/>
  <c r="BM63" i="2"/>
  <c r="AI64" i="2"/>
  <c r="Z65" i="2"/>
  <c r="BE65" i="2"/>
  <c r="AJ68" i="2"/>
  <c r="BC72" i="2"/>
  <c r="AE73" i="2" s="1"/>
  <c r="AM74" i="2"/>
  <c r="BG74" i="2"/>
  <c r="BQ74" i="2"/>
  <c r="Z83" i="2"/>
  <c r="BQ83" i="2"/>
  <c r="BC84" i="2"/>
  <c r="AE84" i="2" s="1"/>
  <c r="Z85" i="2"/>
  <c r="BC85" i="2"/>
  <c r="Z91" i="2"/>
  <c r="AK91" i="2"/>
  <c r="AA92" i="2"/>
  <c r="AJ93" i="2"/>
  <c r="AE93" i="2" s="1"/>
  <c r="Z94" i="2"/>
  <c r="BS94" i="2"/>
  <c r="AL95" i="2"/>
  <c r="AE95" i="2" s="1"/>
  <c r="AA96" i="2"/>
  <c r="BE96" i="2"/>
  <c r="AA98" i="2"/>
  <c r="AP98" i="2"/>
  <c r="AA99" i="2"/>
  <c r="BE99" i="2"/>
  <c r="Z101" i="2"/>
  <c r="BS101" i="2"/>
  <c r="AL102" i="2"/>
  <c r="AA103" i="2"/>
  <c r="BN103" i="2"/>
  <c r="AA105" i="2"/>
  <c r="BE105" i="2"/>
  <c r="Z106" i="2"/>
  <c r="AD108" i="2"/>
  <c r="AA108" i="2"/>
  <c r="Z111" i="2"/>
  <c r="AD112" i="2"/>
  <c r="BO112" i="2"/>
  <c r="AD116" i="2"/>
  <c r="AD117" i="2"/>
  <c r="BQ117" i="2"/>
  <c r="AA117" i="2"/>
  <c r="AM121" i="2"/>
  <c r="AI123" i="2"/>
  <c r="BC125" i="2"/>
  <c r="AD125" i="2"/>
  <c r="BA125" i="2"/>
  <c r="AA125" i="2"/>
  <c r="BO125" i="2"/>
  <c r="BN131" i="2"/>
  <c r="AK143" i="2"/>
  <c r="AA144" i="2"/>
  <c r="AL148" i="2"/>
  <c r="AK149" i="2"/>
  <c r="BE156" i="2"/>
  <c r="AA156" i="2"/>
  <c r="BC156" i="2"/>
  <c r="Z156" i="2"/>
  <c r="BQ156" i="2"/>
  <c r="AJ156" i="2"/>
  <c r="AI156" i="2"/>
  <c r="BE157" i="2"/>
  <c r="AD168" i="2"/>
  <c r="AA168" i="2"/>
  <c r="AP193" i="2"/>
  <c r="BO213" i="2"/>
  <c r="AL216" i="2"/>
  <c r="BQ216" i="2"/>
  <c r="BG216" i="2"/>
  <c r="AD216" i="2"/>
  <c r="BE216" i="2"/>
  <c r="BC216" i="2"/>
  <c r="AP216" i="2"/>
  <c r="BQ222" i="2"/>
  <c r="AA222" i="2"/>
  <c r="BE222" i="2"/>
  <c r="BC222" i="2"/>
  <c r="AI222" i="2"/>
  <c r="AD222" i="2"/>
  <c r="AD254" i="2"/>
  <c r="AA254" i="2"/>
  <c r="BN254" i="2"/>
  <c r="Z254" i="2"/>
  <c r="AJ254" i="2"/>
  <c r="AI254" i="2"/>
  <c r="AE254" i="2" s="1"/>
  <c r="AA41" i="2"/>
  <c r="AA40" i="2"/>
  <c r="AA46" i="2"/>
  <c r="AA48" i="2"/>
  <c r="Z50" i="2"/>
  <c r="Z57" i="2"/>
  <c r="AA59" i="2"/>
  <c r="AA65" i="2"/>
  <c r="Z68" i="2"/>
  <c r="Z72" i="2"/>
  <c r="AH74" i="2"/>
  <c r="AP74" i="2"/>
  <c r="BI74" i="2"/>
  <c r="AA91" i="2"/>
  <c r="Z93" i="2"/>
  <c r="AD96" i="2"/>
  <c r="AD98" i="2"/>
  <c r="AD99" i="2"/>
  <c r="AD105" i="2"/>
  <c r="BG105" i="2"/>
  <c r="AD106" i="2"/>
  <c r="Z108" i="2"/>
  <c r="AA111" i="2"/>
  <c r="BE113" i="2"/>
  <c r="AA113" i="2"/>
  <c r="BC113" i="2"/>
  <c r="AE113" i="2" s="1"/>
  <c r="Z113" i="2"/>
  <c r="BP113" i="2"/>
  <c r="Z117" i="2"/>
  <c r="BE121" i="2"/>
  <c r="AJ123" i="2"/>
  <c r="BR126" i="2"/>
  <c r="AD126" i="2"/>
  <c r="BE126" i="2"/>
  <c r="AE126" i="2" s="1"/>
  <c r="AJ128" i="2"/>
  <c r="BQ128" i="2"/>
  <c r="AM128" i="2"/>
  <c r="BA132" i="2"/>
  <c r="AA132" i="2"/>
  <c r="AK132" i="2"/>
  <c r="AE132" i="2" s="1"/>
  <c r="Z132" i="2"/>
  <c r="BP132" i="2"/>
  <c r="AM143" i="2"/>
  <c r="AK144" i="2"/>
  <c r="AE144" i="2" s="1"/>
  <c r="BC146" i="2"/>
  <c r="AE146" i="2" s="1"/>
  <c r="Z146" i="2"/>
  <c r="AD146" i="2"/>
  <c r="BA148" i="2"/>
  <c r="BA149" i="2"/>
  <c r="AE151" i="2"/>
  <c r="AD156" i="2"/>
  <c r="Z168" i="2"/>
  <c r="BC214" i="2"/>
  <c r="BA214" i="2"/>
  <c r="AD214" i="2"/>
  <c r="AP214" i="2"/>
  <c r="AA214" i="2"/>
  <c r="AN214" i="2"/>
  <c r="AM214" i="2"/>
  <c r="AL214" i="2"/>
  <c r="Z216" i="2"/>
  <c r="Z222" i="2"/>
  <c r="AE285" i="2"/>
  <c r="AM150" i="2"/>
  <c r="AJ153" i="2"/>
  <c r="BS153" i="2"/>
  <c r="BC153" i="2"/>
  <c r="BQ158" i="2"/>
  <c r="AD158" i="2"/>
  <c r="BP158" i="2"/>
  <c r="BN158" i="2"/>
  <c r="AD170" i="2"/>
  <c r="AA170" i="2"/>
  <c r="BE184" i="2"/>
  <c r="BC184" i="2"/>
  <c r="AN184" i="2"/>
  <c r="AM184" i="2"/>
  <c r="AE184" i="2" s="1"/>
  <c r="BC221" i="2"/>
  <c r="BQ221" i="2"/>
  <c r="AD221" i="2"/>
  <c r="BG221" i="2"/>
  <c r="AA221" i="2"/>
  <c r="BE221" i="2"/>
  <c r="Z221" i="2"/>
  <c r="AE248" i="2"/>
  <c r="AK107" i="2"/>
  <c r="AE107" i="2" s="1"/>
  <c r="BM109" i="2"/>
  <c r="BC110" i="2"/>
  <c r="AE110" i="2" s="1"/>
  <c r="AL141" i="2"/>
  <c r="AE141" i="2" s="1"/>
  <c r="AP142" i="2"/>
  <c r="AE142" i="2" s="1"/>
  <c r="BA147" i="2"/>
  <c r="AD147" i="2"/>
  <c r="AJ147" i="2"/>
  <c r="Z150" i="2"/>
  <c r="BE150" i="2"/>
  <c r="BN152" i="2"/>
  <c r="AA152" i="2"/>
  <c r="BC152" i="2"/>
  <c r="AE152" i="2" s="1"/>
  <c r="Z152" i="2"/>
  <c r="Z153" i="2"/>
  <c r="BE153" i="2"/>
  <c r="Z158" i="2"/>
  <c r="BO158" i="2"/>
  <c r="Z165" i="2"/>
  <c r="Z170" i="2"/>
  <c r="Z174" i="2"/>
  <c r="Z175" i="2"/>
  <c r="Z184" i="2"/>
  <c r="BG184" i="2"/>
  <c r="AL191" i="2"/>
  <c r="AE191" i="2" s="1"/>
  <c r="AD191" i="2"/>
  <c r="BM223" i="2"/>
  <c r="Z223" i="2"/>
  <c r="BB223" i="2"/>
  <c r="AE223" i="2" s="1"/>
  <c r="BF223" i="2"/>
  <c r="AD280" i="2"/>
  <c r="AA280" i="2"/>
  <c r="Z280" i="2"/>
  <c r="BN280" i="2"/>
  <c r="AK280" i="2"/>
  <c r="AE280" i="2" s="1"/>
  <c r="Z107" i="2"/>
  <c r="AM127" i="2"/>
  <c r="AE127" i="2" s="1"/>
  <c r="AK129" i="2"/>
  <c r="AE129" i="2" s="1"/>
  <c r="AH135" i="2"/>
  <c r="AN135" i="2"/>
  <c r="BC135" i="2"/>
  <c r="Z141" i="2"/>
  <c r="Z142" i="2"/>
  <c r="BC145" i="2"/>
  <c r="AE145" i="2" s="1"/>
  <c r="Z147" i="2"/>
  <c r="AK147" i="2"/>
  <c r="AA150" i="2"/>
  <c r="AD152" i="2"/>
  <c r="AA153" i="2"/>
  <c r="BR158" i="2"/>
  <c r="AD167" i="2"/>
  <c r="AA167" i="2"/>
  <c r="AA184" i="2"/>
  <c r="BP184" i="2"/>
  <c r="Z191" i="2"/>
  <c r="AD210" i="2"/>
  <c r="AA210" i="2"/>
  <c r="AI221" i="2"/>
  <c r="AA223" i="2"/>
  <c r="R49" i="3"/>
  <c r="Q49" i="3"/>
  <c r="P49" i="3"/>
  <c r="AL181" i="2"/>
  <c r="AE181" i="2" s="1"/>
  <c r="BP181" i="2"/>
  <c r="BE211" i="2"/>
  <c r="AE211" i="2" s="1"/>
  <c r="AE225" i="2"/>
  <c r="BO226" i="2"/>
  <c r="BE226" i="2"/>
  <c r="AM226" i="2"/>
  <c r="BN226" i="2"/>
  <c r="BC226" i="2"/>
  <c r="AL226" i="2"/>
  <c r="AD226" i="2"/>
  <c r="BM226" i="2"/>
  <c r="BB226" i="2"/>
  <c r="AK226" i="2"/>
  <c r="AJ226" i="2"/>
  <c r="AE226" i="2" s="1"/>
  <c r="BI226" i="2"/>
  <c r="AD237" i="2"/>
  <c r="BN237" i="2"/>
  <c r="AA237" i="2"/>
  <c r="AK241" i="2"/>
  <c r="AE241" i="2" s="1"/>
  <c r="BS241" i="2"/>
  <c r="AD241" i="2"/>
  <c r="R14" i="3"/>
  <c r="O32" i="3"/>
  <c r="Q14" i="3"/>
  <c r="P14" i="3"/>
  <c r="R23" i="3"/>
  <c r="Q23" i="3"/>
  <c r="P23" i="3"/>
  <c r="AK154" i="2"/>
  <c r="AE154" i="2" s="1"/>
  <c r="Z181" i="2"/>
  <c r="AM181" i="2"/>
  <c r="AK182" i="2"/>
  <c r="AE182" i="2" s="1"/>
  <c r="AJ183" i="2"/>
  <c r="AE183" i="2" s="1"/>
  <c r="AH205" i="2"/>
  <c r="AE205" i="2" s="1"/>
  <c r="AM209" i="2"/>
  <c r="AE209" i="2" s="1"/>
  <c r="Z211" i="2"/>
  <c r="BQ211" i="2"/>
  <c r="BA212" i="2"/>
  <c r="AE212" i="2" s="1"/>
  <c r="AL217" i="2"/>
  <c r="AE217" i="2" s="1"/>
  <c r="AI219" i="2"/>
  <c r="AE219" i="2" s="1"/>
  <c r="Z226" i="2"/>
  <c r="AN226" i="2"/>
  <c r="BP226" i="2"/>
  <c r="AJ234" i="2"/>
  <c r="AE234" i="2" s="1"/>
  <c r="BQ234" i="2"/>
  <c r="AD234" i="2"/>
  <c r="BE236" i="2"/>
  <c r="AD236" i="2"/>
  <c r="BC236" i="2"/>
  <c r="AA236" i="2"/>
  <c r="BA236" i="2"/>
  <c r="AE236" i="2" s="1"/>
  <c r="Z236" i="2"/>
  <c r="Z237" i="2"/>
  <c r="Z241" i="2"/>
  <c r="AI242" i="2"/>
  <c r="BO248" i="2"/>
  <c r="AD248" i="2"/>
  <c r="BD248" i="2"/>
  <c r="AA248" i="2"/>
  <c r="AA181" i="2"/>
  <c r="AI224" i="2"/>
  <c r="BQ224" i="2"/>
  <c r="BC224" i="2"/>
  <c r="AD224" i="2"/>
  <c r="AA226" i="2"/>
  <c r="AP226" i="2"/>
  <c r="BQ226" i="2"/>
  <c r="AH237" i="2"/>
  <c r="AE237" i="2" s="1"/>
  <c r="BQ240" i="2"/>
  <c r="AD240" i="2"/>
  <c r="BE240" i="2"/>
  <c r="AA240" i="2"/>
  <c r="BC240" i="2"/>
  <c r="Z240" i="2"/>
  <c r="AA241" i="2"/>
  <c r="BP242" i="2"/>
  <c r="BC242" i="2"/>
  <c r="AM242" i="2"/>
  <c r="BO242" i="2"/>
  <c r="BA242" i="2"/>
  <c r="AL242" i="2"/>
  <c r="AD242" i="2"/>
  <c r="BN242" i="2"/>
  <c r="AV242" i="2"/>
  <c r="AV289" i="2" s="1"/>
  <c r="Q36" i="1" s="1"/>
  <c r="AK242" i="2"/>
  <c r="AJ242" i="2"/>
  <c r="AE242" i="2" s="1"/>
  <c r="BM242" i="2"/>
  <c r="BE271" i="2"/>
  <c r="BC271" i="2"/>
  <c r="AD271" i="2"/>
  <c r="AN271" i="2"/>
  <c r="AA271" i="2"/>
  <c r="AM271" i="2"/>
  <c r="AE271" i="2" s="1"/>
  <c r="Z271" i="2"/>
  <c r="AD285" i="2"/>
  <c r="AA285" i="2"/>
  <c r="BS285" i="2"/>
  <c r="Z285" i="2"/>
  <c r="R17" i="3"/>
  <c r="Q17" i="3"/>
  <c r="P17" i="3"/>
  <c r="R26" i="3"/>
  <c r="Q26" i="3"/>
  <c r="P26" i="3"/>
  <c r="BQ225" i="2"/>
  <c r="AT231" i="2"/>
  <c r="AT289" i="2" s="1"/>
  <c r="Q34" i="1" s="1"/>
  <c r="BC233" i="2"/>
  <c r="AE233" i="2" s="1"/>
  <c r="AI235" i="2"/>
  <c r="AK238" i="2"/>
  <c r="AJ239" i="2"/>
  <c r="AE239" i="2" s="1"/>
  <c r="AI247" i="2"/>
  <c r="AE247" i="2" s="1"/>
  <c r="BD250" i="2"/>
  <c r="AE250" i="2" s="1"/>
  <c r="AN251" i="2"/>
  <c r="BQ251" i="2"/>
  <c r="AI252" i="2"/>
  <c r="BQ252" i="2"/>
  <c r="AH253" i="2"/>
  <c r="AK255" i="2"/>
  <c r="BD255" i="2"/>
  <c r="BO261" i="2"/>
  <c r="AD263" i="2"/>
  <c r="BC264" i="2"/>
  <c r="AK272" i="2"/>
  <c r="AE272" i="2" s="1"/>
  <c r="BP272" i="2"/>
  <c r="BA274" i="2"/>
  <c r="BO281" i="2"/>
  <c r="AD284" i="2"/>
  <c r="AJ235" i="2"/>
  <c r="AM238" i="2"/>
  <c r="AJ252" i="2"/>
  <c r="AI253" i="2"/>
  <c r="AD255" i="2"/>
  <c r="AL255" i="2"/>
  <c r="BF255" i="2"/>
  <c r="Z261" i="2"/>
  <c r="Z264" i="2"/>
  <c r="BD264" i="2"/>
  <c r="Z272" i="2"/>
  <c r="AL272" i="2"/>
  <c r="BC274" i="2"/>
  <c r="Z281" i="2"/>
  <c r="AN283" i="2"/>
  <c r="AE283" i="2" s="1"/>
  <c r="AA231" i="2"/>
  <c r="AI233" i="2"/>
  <c r="Z235" i="2"/>
  <c r="Z238" i="2"/>
  <c r="AA239" i="2"/>
  <c r="AA247" i="2"/>
  <c r="AJ251" i="2"/>
  <c r="AE251" i="2" s="1"/>
  <c r="Z252" i="2"/>
  <c r="Z253" i="2"/>
  <c r="AM255" i="2"/>
  <c r="BN255" i="2"/>
  <c r="BC263" i="2"/>
  <c r="AE263" i="2" s="1"/>
  <c r="AA272" i="2"/>
  <c r="AK274" i="2"/>
  <c r="AP284" i="2"/>
  <c r="AE284" i="2" s="1"/>
  <c r="AH255" i="2"/>
  <c r="AN255" i="2"/>
  <c r="Q45" i="3"/>
  <c r="Q48" i="3"/>
  <c r="AE220" i="2" l="1"/>
  <c r="AE102" i="2"/>
  <c r="O57" i="3"/>
  <c r="Q32" i="3"/>
  <c r="BD289" i="2"/>
  <c r="AE221" i="2"/>
  <c r="BQ289" i="2"/>
  <c r="G31" i="1" s="1"/>
  <c r="AE150" i="2"/>
  <c r="AE207" i="2"/>
  <c r="AN289" i="2"/>
  <c r="Q29" i="1" s="1"/>
  <c r="AE147" i="2"/>
  <c r="AD289" i="2"/>
  <c r="AE105" i="2"/>
  <c r="AE96" i="2"/>
  <c r="AL289" i="2"/>
  <c r="Q27" i="1" s="1"/>
  <c r="AP289" i="2"/>
  <c r="Q31" i="1" s="1"/>
  <c r="BG289" i="2"/>
  <c r="AE231" i="2"/>
  <c r="AE143" i="2"/>
  <c r="AE65" i="2"/>
  <c r="AE270" i="2"/>
  <c r="AE149" i="2"/>
  <c r="AE103" i="2"/>
  <c r="AE92" i="2"/>
  <c r="AM289" i="2"/>
  <c r="Q28" i="1" s="1"/>
  <c r="BE289" i="2"/>
  <c r="AE49" i="2"/>
  <c r="BA289" i="2"/>
  <c r="R32" i="3"/>
  <c r="AE135" i="2"/>
  <c r="AE214" i="2"/>
  <c r="AE123" i="2"/>
  <c r="AE157" i="2"/>
  <c r="AE133" i="2"/>
  <c r="AE37" i="2"/>
  <c r="AE68" i="2"/>
  <c r="BR289" i="2"/>
  <c r="G33" i="1" s="1"/>
  <c r="BN289" i="2"/>
  <c r="G25" i="1" s="1"/>
  <c r="AE134" i="2"/>
  <c r="AE119" i="2"/>
  <c r="AI289" i="2"/>
  <c r="Q24" i="1" s="1"/>
  <c r="AE255" i="2"/>
  <c r="AE153" i="2"/>
  <c r="AE216" i="2"/>
  <c r="AE156" i="2"/>
  <c r="AE121" i="2"/>
  <c r="BB289" i="2"/>
  <c r="AE99" i="2"/>
  <c r="P52" i="3"/>
  <c r="BI289" i="2"/>
  <c r="BP289" i="2"/>
  <c r="G29" i="1" s="1"/>
  <c r="Z289" i="2"/>
  <c r="BM289" i="2"/>
  <c r="G23" i="1" s="1"/>
  <c r="AK289" i="2"/>
  <c r="Q26" i="1" s="1"/>
  <c r="AE264" i="2"/>
  <c r="AE252" i="2"/>
  <c r="AE128" i="2"/>
  <c r="AE74" i="2"/>
  <c r="AE222" i="2"/>
  <c r="AE64" i="2"/>
  <c r="AE36" i="2"/>
  <c r="AE215" i="2"/>
  <c r="AE232" i="2"/>
  <c r="Q52" i="3"/>
  <c r="AE208" i="2"/>
  <c r="AE114" i="2"/>
  <c r="AE51" i="2"/>
  <c r="AH289" i="2"/>
  <c r="Q23" i="1" s="1"/>
  <c r="AE29" i="2"/>
  <c r="AE63" i="2"/>
  <c r="AE72" i="2"/>
  <c r="AA289" i="2"/>
  <c r="M16" i="1" s="1"/>
  <c r="AE53" i="2"/>
  <c r="AE120" i="2"/>
  <c r="AJ289" i="2"/>
  <c r="Q25" i="1" s="1"/>
  <c r="BC289" i="2"/>
  <c r="AE253" i="2"/>
  <c r="AE238" i="2"/>
  <c r="AE240" i="2"/>
  <c r="AE274" i="2"/>
  <c r="AE235" i="2"/>
  <c r="AE224" i="2"/>
  <c r="P32" i="3"/>
  <c r="BF289" i="2"/>
  <c r="AE193" i="2"/>
  <c r="AE125" i="2"/>
  <c r="AE85" i="2"/>
  <c r="AE98" i="2"/>
  <c r="R52" i="3"/>
  <c r="K25" i="1"/>
  <c r="AE54" i="2"/>
  <c r="BO289" i="2"/>
  <c r="G27" i="1" s="1"/>
  <c r="Q57" i="3" l="1"/>
  <c r="P57" i="3"/>
  <c r="P16" i="1" s="1"/>
  <c r="R57" i="3"/>
  <c r="R16" i="1" s="1"/>
  <c r="H16" i="1" s="1"/>
  <c r="W16" i="1" s="1"/>
  <c r="K35" i="1"/>
  <c r="AE289" i="2"/>
  <c r="F289" i="2"/>
  <c r="K16" i="1"/>
  <c r="K30" i="1" l="1"/>
  <c r="F16" i="1"/>
</calcChain>
</file>

<file path=xl/sharedStrings.xml><?xml version="1.0" encoding="utf-8"?>
<sst xmlns="http://schemas.openxmlformats.org/spreadsheetml/2006/main" count="2117" uniqueCount="749">
  <si>
    <t>Total Quantities Ordered</t>
  </si>
  <si>
    <t>Holds &amp; Macros Total</t>
  </si>
  <si>
    <t>Holds Total</t>
  </si>
  <si>
    <t>Macros Fiberglass Total</t>
  </si>
  <si>
    <t>YOUR DISCOUNT</t>
  </si>
  <si>
    <t>Quantity</t>
  </si>
  <si>
    <t>Retail</t>
  </si>
  <si>
    <t>YOUR PERCENTAGE</t>
  </si>
  <si>
    <t xml:space="preserve"> FINAL PRICE</t>
  </si>
  <si>
    <t xml:space="preserve">               Order Breakdown</t>
  </si>
  <si>
    <t>Hold size breakdown</t>
  </si>
  <si>
    <t>Bolt size breakdown</t>
  </si>
  <si>
    <t>Prices without VAT</t>
  </si>
  <si>
    <t>XS</t>
  </si>
  <si>
    <t>Number of sets ordered</t>
  </si>
  <si>
    <t>40mm</t>
  </si>
  <si>
    <t>50mm</t>
  </si>
  <si>
    <t>Small</t>
  </si>
  <si>
    <t>60mm</t>
  </si>
  <si>
    <t>70mm</t>
  </si>
  <si>
    <t>Medium</t>
  </si>
  <si>
    <t>80mm</t>
  </si>
  <si>
    <t>Number of holds ordered</t>
  </si>
  <si>
    <t>90mm</t>
  </si>
  <si>
    <t>Large</t>
  </si>
  <si>
    <t>100mm</t>
  </si>
  <si>
    <t>110mm</t>
  </si>
  <si>
    <t>XL-XXL</t>
  </si>
  <si>
    <t>120mm</t>
  </si>
  <si>
    <t>130mm</t>
  </si>
  <si>
    <t>Mega</t>
  </si>
  <si>
    <t>Total weight Holds,Macros</t>
  </si>
  <si>
    <t>140mm</t>
  </si>
  <si>
    <t>160mm</t>
  </si>
  <si>
    <t>Giga</t>
  </si>
  <si>
    <t>170mm</t>
  </si>
  <si>
    <t>180mm</t>
  </si>
  <si>
    <t>Contact info</t>
  </si>
  <si>
    <t>NOTES</t>
  </si>
  <si>
    <r>
      <rPr>
        <b/>
        <u/>
        <sz val="14"/>
        <color rgb="FF4472C4"/>
        <rFont val="Arial"/>
        <family val="2"/>
      </rPr>
      <t>www.ibexholds.com</t>
    </r>
  </si>
  <si>
    <t>HERE YOU CAN ADD A SPECIAL REQUEST OR NOTE REGARDING YOUR ORDER</t>
  </si>
  <si>
    <t>sales@ibexholds.com</t>
  </si>
  <si>
    <t>0030 6977231007</t>
  </si>
  <si>
    <t>Billing Information</t>
  </si>
  <si>
    <t>Delivery Information</t>
  </si>
  <si>
    <t>Company name:</t>
  </si>
  <si>
    <t>Company address:</t>
  </si>
  <si>
    <t>Country:</t>
  </si>
  <si>
    <t>VAT number:</t>
  </si>
  <si>
    <t>Responsible person:</t>
  </si>
  <si>
    <t>Tel:</t>
  </si>
  <si>
    <t>E-mail:</t>
  </si>
  <si>
    <t>Climbing</t>
  </si>
  <si>
    <t xml:space="preserve">Holds </t>
  </si>
  <si>
    <t>UDA</t>
  </si>
  <si>
    <t>DAFNI(PU)</t>
  </si>
  <si>
    <t>POLYURETHANE HOLDS (DANNOMOND) PU</t>
  </si>
  <si>
    <t>What kind of BOLTS am I going to need ?</t>
  </si>
  <si>
    <t>What kind of SCREWS am I going to need ?</t>
  </si>
  <si>
    <t>What sizes of holds have I ordered ?</t>
  </si>
  <si>
    <t>*No VAT included in prices below.</t>
  </si>
  <si>
    <t>STANDARD COLORS</t>
  </si>
  <si>
    <t>NUMBER OF SETS ORDERED</t>
  </si>
  <si>
    <t>NUMBER OF HOLDS ORDERED</t>
  </si>
  <si>
    <t>TOTAL RETAIL PRICE*</t>
  </si>
  <si>
    <t>WEIGHT     (each set kg)</t>
  </si>
  <si>
    <t>WEIGHT   (total sets ordered kg)</t>
  </si>
  <si>
    <t>COST FOR BOLTS &amp; SCREWS  (total for all sets ordered)</t>
  </si>
  <si>
    <t>30 mm</t>
  </si>
  <si>
    <t>40 mm</t>
  </si>
  <si>
    <t>50 mm</t>
  </si>
  <si>
    <t>60 mm</t>
  </si>
  <si>
    <t>70 mm</t>
  </si>
  <si>
    <t>80 mm</t>
  </si>
  <si>
    <t>90 mm</t>
  </si>
  <si>
    <t>100 mm</t>
  </si>
  <si>
    <t>110 mm</t>
  </si>
  <si>
    <t>120 mm</t>
  </si>
  <si>
    <t>140 mm</t>
  </si>
  <si>
    <t>150mm</t>
  </si>
  <si>
    <t>4 mm</t>
  </si>
  <si>
    <t>5 mm</t>
  </si>
  <si>
    <t>X-SMALL</t>
  </si>
  <si>
    <t>SMALL</t>
  </si>
  <si>
    <t>MEDIUM</t>
  </si>
  <si>
    <t>LARGE</t>
  </si>
  <si>
    <t>XL - XXL</t>
  </si>
  <si>
    <t>MEGA</t>
  </si>
  <si>
    <t>GIGA</t>
  </si>
  <si>
    <t xml:space="preserve">Please note that the color shown are digital representations of actual colors and slight differences might exist between these and the actual material. </t>
  </si>
  <si>
    <t>NAME OF RANGE/SET</t>
  </si>
  <si>
    <t>Tip</t>
  </si>
  <si>
    <t>Holds per set</t>
  </si>
  <si>
    <t>RETAIL     price*</t>
  </si>
  <si>
    <t>7  SKY BLUE</t>
  </si>
  <si>
    <t>2  BRIGHT YELLOW 116C</t>
  </si>
  <si>
    <t>5  TRAFFIC RED 186C/3020</t>
  </si>
  <si>
    <t>69 US GREEN       16-09 368C/6018</t>
  </si>
  <si>
    <t>27 MINT / 6027</t>
  </si>
  <si>
    <t>16 SIGNAL VIOLET -/4008</t>
  </si>
  <si>
    <t xml:space="preserve"> 76  US 14-01 ORANGE  </t>
  </si>
  <si>
    <t>79  PURE WHITE -/9010</t>
  </si>
  <si>
    <t>80 PINK TEST WITH WHITE</t>
  </si>
  <si>
    <t>77 US GREEN       16-16 803c/1026</t>
  </si>
  <si>
    <t>10 JET     BLACK 9005</t>
  </si>
  <si>
    <t>11  FLUO ORANGE</t>
  </si>
  <si>
    <t>13  FLUO    PINK</t>
  </si>
  <si>
    <t>12  FLUO GREEN 802C</t>
  </si>
  <si>
    <t>81 US PURPPLE 17-13 267U</t>
  </si>
  <si>
    <t>41  NONE PIGMENTED +20%</t>
  </si>
  <si>
    <t>20 mm</t>
  </si>
  <si>
    <t>UDA8852</t>
  </si>
  <si>
    <t>DAFNI</t>
  </si>
  <si>
    <t>JUGS GIGA I</t>
  </si>
  <si>
    <t>JUST RELEASED</t>
  </si>
  <si>
    <t>UDA8851</t>
  </si>
  <si>
    <t>JUGS GIGA II</t>
  </si>
  <si>
    <t>UDA8850</t>
  </si>
  <si>
    <t>JUGS MEGA I</t>
  </si>
  <si>
    <t>UDA8849</t>
  </si>
  <si>
    <t>JUGS XXL I</t>
  </si>
  <si>
    <t>UDA8848</t>
  </si>
  <si>
    <t>JUGS XXL II</t>
  </si>
  <si>
    <t>UDA8847</t>
  </si>
  <si>
    <t>PINCHES GIGA I</t>
  </si>
  <si>
    <t>UDA8846</t>
  </si>
  <si>
    <t>PINCHES MEGA I</t>
  </si>
  <si>
    <t>UDA8845</t>
  </si>
  <si>
    <t>PINCHES XL I</t>
  </si>
  <si>
    <t>UDA8844</t>
  </si>
  <si>
    <t>PINCHES XL II VINCEN</t>
  </si>
  <si>
    <t>UDA8843</t>
  </si>
  <si>
    <t>PINCHES LARGE I</t>
  </si>
  <si>
    <t>UDA8842</t>
  </si>
  <si>
    <t>EDGES XXL I</t>
  </si>
  <si>
    <t>UDA8841</t>
  </si>
  <si>
    <t>EDGES XXL II</t>
  </si>
  <si>
    <t>UDA8840</t>
  </si>
  <si>
    <t>SLOPERS XXL I</t>
  </si>
  <si>
    <t>UDA8839</t>
  </si>
  <si>
    <t>FOOTHOLDS SMALL I</t>
  </si>
  <si>
    <t>UDA8838</t>
  </si>
  <si>
    <t>HANDHOLDS SMALL I</t>
  </si>
  <si>
    <t>UDA0000</t>
  </si>
  <si>
    <t>All Dafni PU sets</t>
  </si>
  <si>
    <t>UNI</t>
  </si>
  <si>
    <r>
      <rPr>
        <b/>
        <sz val="36"/>
        <color rgb="FF000000"/>
        <rFont val="Arial"/>
        <family val="2"/>
      </rPr>
      <t>NISYROS (PU)</t>
    </r>
  </si>
  <si>
    <t>UNI5988</t>
  </si>
  <si>
    <t>NISYROS</t>
  </si>
  <si>
    <r>
      <rPr>
        <b/>
        <u/>
        <sz val="14"/>
        <color rgb="FF0000FF"/>
        <rFont val="Arial"/>
        <family val="2"/>
      </rPr>
      <t>Jugs XL</t>
    </r>
  </si>
  <si>
    <t>UNI4618</t>
  </si>
  <si>
    <r>
      <rPr>
        <b/>
        <sz val="14"/>
        <color rgb="FF0000CC"/>
        <rFont val="Arial"/>
        <family val="2"/>
      </rPr>
      <t>Pinches M</t>
    </r>
  </si>
  <si>
    <t>UNI5985</t>
  </si>
  <si>
    <r>
      <rPr>
        <b/>
        <sz val="14"/>
        <color rgb="FF0000FF"/>
        <rFont val="Arial"/>
        <family val="2"/>
      </rPr>
      <t>Pinches L</t>
    </r>
  </si>
  <si>
    <t>UNI4620</t>
  </si>
  <si>
    <r>
      <rPr>
        <b/>
        <sz val="14"/>
        <color rgb="FF0000CC"/>
        <rFont val="Arial"/>
        <family val="2"/>
      </rPr>
      <t>Pinches XL I</t>
    </r>
  </si>
  <si>
    <t>UNI5986</t>
  </si>
  <si>
    <r>
      <rPr>
        <b/>
        <sz val="14"/>
        <color rgb="FF0000FF"/>
        <rFont val="Arial"/>
        <family val="2"/>
      </rPr>
      <t>Pinches XL II</t>
    </r>
  </si>
  <si>
    <t>UNI4619</t>
  </si>
  <si>
    <r>
      <rPr>
        <b/>
        <sz val="14"/>
        <color rgb="FF0000CC"/>
        <rFont val="Arial"/>
        <family val="2"/>
      </rPr>
      <t>Slopers XL I</t>
    </r>
  </si>
  <si>
    <t>UNI5989</t>
  </si>
  <si>
    <r>
      <rPr>
        <b/>
        <sz val="14"/>
        <color rgb="FF0000FF"/>
        <rFont val="Arial"/>
        <family val="2"/>
      </rPr>
      <t>Slopers XL II</t>
    </r>
  </si>
  <si>
    <t>UNI5223</t>
  </si>
  <si>
    <r>
      <rPr>
        <b/>
        <sz val="14"/>
        <color rgb="FF0000CC"/>
        <rFont val="Arial"/>
        <family val="2"/>
      </rPr>
      <t>Slopers Mega</t>
    </r>
  </si>
  <si>
    <t>UNI5275</t>
  </si>
  <si>
    <r>
      <rPr>
        <b/>
        <sz val="14"/>
        <color rgb="FF0000CC"/>
        <rFont val="Arial"/>
        <family val="2"/>
      </rPr>
      <t>Giga I</t>
    </r>
  </si>
  <si>
    <t>UNI5276</t>
  </si>
  <si>
    <t>Giga II</t>
  </si>
  <si>
    <t>UNI5277</t>
  </si>
  <si>
    <r>
      <rPr>
        <b/>
        <sz val="14"/>
        <color rgb="FF0000CC"/>
        <rFont val="Arial"/>
        <family val="2"/>
      </rPr>
      <t>Giga III</t>
    </r>
  </si>
  <si>
    <t>UNI5278</t>
  </si>
  <si>
    <r>
      <rPr>
        <b/>
        <sz val="14"/>
        <color rgb="FF0000CC"/>
        <rFont val="Arial"/>
        <family val="2"/>
      </rPr>
      <t>Giga IV</t>
    </r>
  </si>
  <si>
    <t>UNI5279</t>
  </si>
  <si>
    <r>
      <rPr>
        <b/>
        <sz val="14"/>
        <color rgb="FF0000CC"/>
        <rFont val="Arial"/>
        <family val="2"/>
      </rPr>
      <t>Giga V</t>
    </r>
  </si>
  <si>
    <t>UNI4614</t>
  </si>
  <si>
    <t>Edges S I</t>
  </si>
  <si>
    <t>UNI4613</t>
  </si>
  <si>
    <t>Edges S II</t>
  </si>
  <si>
    <t>UNI4615</t>
  </si>
  <si>
    <t>Edges M I</t>
  </si>
  <si>
    <t>UNI4616</t>
  </si>
  <si>
    <r>
      <rPr>
        <b/>
        <sz val="14"/>
        <color rgb="FF0000CC"/>
        <rFont val="Arial"/>
        <family val="2"/>
      </rPr>
      <t>Edges M II</t>
    </r>
  </si>
  <si>
    <t>UNI5983</t>
  </si>
  <si>
    <r>
      <rPr>
        <b/>
        <sz val="14"/>
        <color rgb="FF0000FF"/>
        <rFont val="Arial"/>
        <family val="2"/>
      </rPr>
      <t>Edges M III</t>
    </r>
  </si>
  <si>
    <t>UNI4617</t>
  </si>
  <si>
    <t>Edges L</t>
  </si>
  <si>
    <t>UNI5061</t>
  </si>
  <si>
    <t>Edges Mega I</t>
  </si>
  <si>
    <t>UNI5062</t>
  </si>
  <si>
    <r>
      <rPr>
        <b/>
        <sz val="14"/>
        <color rgb="FF0000CC"/>
        <rFont val="Arial"/>
        <family val="2"/>
      </rPr>
      <t>Edges Mega II</t>
    </r>
  </si>
  <si>
    <t>UNI5063</t>
  </si>
  <si>
    <r>
      <rPr>
        <b/>
        <sz val="14"/>
        <color rgb="FF0000CC"/>
        <rFont val="Arial"/>
        <family val="2"/>
      </rPr>
      <t>Edges Mega III</t>
    </r>
  </si>
  <si>
    <t>UNI5067</t>
  </si>
  <si>
    <r>
      <rPr>
        <b/>
        <sz val="14"/>
        <color rgb="FF0000CC"/>
        <rFont val="Arial"/>
        <family val="2"/>
      </rPr>
      <t>Twin Edges XXL</t>
    </r>
  </si>
  <si>
    <t>UNI5064</t>
  </si>
  <si>
    <r>
      <rPr>
        <b/>
        <sz val="14"/>
        <color rgb="FF0000CC"/>
        <rFont val="Arial"/>
        <family val="2"/>
      </rPr>
      <t>Edges Incuts L</t>
    </r>
  </si>
  <si>
    <t>UNI5065</t>
  </si>
  <si>
    <t>Incut XL</t>
  </si>
  <si>
    <t>UNI4612</t>
  </si>
  <si>
    <t>Footholds XS I</t>
  </si>
  <si>
    <t>UNI5977</t>
  </si>
  <si>
    <r>
      <rPr>
        <b/>
        <sz val="14"/>
        <color rgb="FF0000CC"/>
        <rFont val="Arial"/>
        <family val="2"/>
      </rPr>
      <t>Footholds Lead XS II</t>
    </r>
  </si>
  <si>
    <t>UNI5978</t>
  </si>
  <si>
    <r>
      <rPr>
        <b/>
        <sz val="14"/>
        <color rgb="FF0000FF"/>
        <rFont val="Arial"/>
        <family val="2"/>
      </rPr>
      <t>Footholds Nails XS</t>
    </r>
  </si>
  <si>
    <t>UNI5984</t>
  </si>
  <si>
    <t>Blockers M</t>
  </si>
  <si>
    <t>UNI5992</t>
  </si>
  <si>
    <r>
      <rPr>
        <b/>
        <sz val="14"/>
        <color rgb="FF0000FF"/>
        <rFont val="Arial"/>
        <family val="2"/>
      </rPr>
      <t>Twin Blockers Giga</t>
    </r>
  </si>
  <si>
    <t>UNI5980</t>
  </si>
  <si>
    <r>
      <rPr>
        <b/>
        <sz val="14"/>
        <color rgb="FF0000FF"/>
        <rFont val="Arial"/>
        <family val="2"/>
      </rPr>
      <t>Pockets S</t>
    </r>
  </si>
  <si>
    <t>UNI5987</t>
  </si>
  <si>
    <t>Pockets L</t>
  </si>
  <si>
    <t>UNI5990</t>
  </si>
  <si>
    <t>Pockets XL</t>
  </si>
  <si>
    <t>UNI5982</t>
  </si>
  <si>
    <t>Crimps S</t>
  </si>
  <si>
    <t>UNI5981</t>
  </si>
  <si>
    <r>
      <rPr>
        <b/>
        <sz val="14"/>
        <color rgb="FF0000FF"/>
        <rFont val="Arial"/>
        <family val="2"/>
      </rPr>
      <t>Plates L Screw on</t>
    </r>
  </si>
  <si>
    <t>UNI5979</t>
  </si>
  <si>
    <t>Jibs XS Screw on</t>
  </si>
  <si>
    <t>UNI5993</t>
  </si>
  <si>
    <r>
      <rPr>
        <b/>
        <u/>
        <sz val="14"/>
        <color rgb="FF0000FF"/>
        <rFont val="Arial"/>
        <family val="2"/>
      </rPr>
      <t>Twin Pinches Mega</t>
    </r>
  </si>
  <si>
    <t>UNI5991</t>
  </si>
  <si>
    <r>
      <rPr>
        <b/>
        <u/>
        <sz val="14"/>
        <color rgb="FF0000FF"/>
        <rFont val="Arial"/>
        <family val="2"/>
      </rPr>
      <t>Twin Slopers Mega</t>
    </r>
  </si>
  <si>
    <t>UNI0000</t>
  </si>
  <si>
    <t>All Nisyros PU sets</t>
  </si>
  <si>
    <t>UKA</t>
  </si>
  <si>
    <t>KALYMNOS (PU)</t>
  </si>
  <si>
    <t>UKA5995</t>
  </si>
  <si>
    <t>KALYMNOS</t>
  </si>
  <si>
    <r>
      <rPr>
        <b/>
        <sz val="14"/>
        <color rgb="FF0000FF"/>
        <rFont val="Arial"/>
        <family val="2"/>
      </rPr>
      <t>Pinch Giga I</t>
    </r>
  </si>
  <si>
    <t>UKA5996</t>
  </si>
  <si>
    <r>
      <rPr>
        <b/>
        <sz val="14"/>
        <color rgb="FF0000FF"/>
        <rFont val="Arial"/>
        <family val="2"/>
      </rPr>
      <t xml:space="preserve">Pinches Giga II </t>
    </r>
  </si>
  <si>
    <t>UKA5997</t>
  </si>
  <si>
    <r>
      <rPr>
        <b/>
        <sz val="14"/>
        <color rgb="FF0000FF"/>
        <rFont val="Arial"/>
        <family val="2"/>
      </rPr>
      <t>Pinches Giga III</t>
    </r>
  </si>
  <si>
    <t>UKA5998</t>
  </si>
  <si>
    <r>
      <rPr>
        <b/>
        <sz val="14"/>
        <color rgb="FF0000FF"/>
        <rFont val="Arial"/>
        <family val="2"/>
      </rPr>
      <t>Pinches XL</t>
    </r>
  </si>
  <si>
    <t>UKA5994</t>
  </si>
  <si>
    <t>Pinches M</t>
  </si>
  <si>
    <t>UKA0000</t>
  </si>
  <si>
    <t>All KALYMNOS PU sets</t>
  </si>
  <si>
    <t>UAL</t>
  </si>
  <si>
    <r>
      <rPr>
        <b/>
        <sz val="36"/>
        <color rgb="FF000000"/>
        <rFont val="Arial"/>
        <family val="2"/>
      </rPr>
      <t>ALPHA (PU)</t>
    </r>
  </si>
  <si>
    <t>UAL5824</t>
  </si>
  <si>
    <t>ALPHA PU</t>
  </si>
  <si>
    <r>
      <rPr>
        <b/>
        <sz val="14"/>
        <color rgb="FF0000FF"/>
        <rFont val="Arial"/>
        <family val="2"/>
      </rPr>
      <t>Jugs X Large I PU</t>
    </r>
  </si>
  <si>
    <t>Also available in PE EAL 6466</t>
  </si>
  <si>
    <t>UAL1980</t>
  </si>
  <si>
    <r>
      <rPr>
        <b/>
        <sz val="14"/>
        <color rgb="FF0000CC"/>
        <rFont val="Arial"/>
        <family val="2"/>
      </rPr>
      <t>Jug XX Large I PU</t>
    </r>
  </si>
  <si>
    <t>Also available in PE EAL 2167</t>
  </si>
  <si>
    <t>UAL5827</t>
  </si>
  <si>
    <r>
      <rPr>
        <b/>
        <sz val="14"/>
        <color rgb="FF0000FF"/>
        <rFont val="Arial"/>
        <family val="2"/>
      </rPr>
      <t>Jugs XX Large III PU</t>
    </r>
  </si>
  <si>
    <t>Also available in PE EAL 6467</t>
  </si>
  <si>
    <t>UAL5825</t>
  </si>
  <si>
    <r>
      <rPr>
        <b/>
        <sz val="14"/>
        <color rgb="FF0000FF"/>
        <rFont val="Arial"/>
        <family val="2"/>
      </rPr>
      <t>Jug Giga I PU</t>
    </r>
  </si>
  <si>
    <t>UAL5826</t>
  </si>
  <si>
    <r>
      <rPr>
        <b/>
        <sz val="14"/>
        <color rgb="FF0000FF"/>
        <rFont val="Arial"/>
        <family val="2"/>
      </rPr>
      <t>Jug Giga II PU</t>
    </r>
  </si>
  <si>
    <t>UAL5828</t>
  </si>
  <si>
    <r>
      <rPr>
        <b/>
        <sz val="14"/>
        <color rgb="FF0000FF"/>
        <rFont val="Arial"/>
        <family val="2"/>
      </rPr>
      <t>Crack Giga PU</t>
    </r>
  </si>
  <si>
    <t>UAL5829</t>
  </si>
  <si>
    <r>
      <rPr>
        <b/>
        <sz val="14"/>
        <color rgb="FF0000FF"/>
        <rFont val="Arial"/>
        <family val="2"/>
      </rPr>
      <t>Crack X Large I Screw on PU</t>
    </r>
  </si>
  <si>
    <t>UAL5805</t>
  </si>
  <si>
    <t>Pinches L I PU</t>
  </si>
  <si>
    <t>Also available in PE EAL 5031</t>
  </si>
  <si>
    <t>UAL5804</t>
  </si>
  <si>
    <r>
      <rPr>
        <b/>
        <sz val="14"/>
        <color rgb="FF0000FF"/>
        <rFont val="Arial"/>
        <family val="2"/>
      </rPr>
      <t>Pinches X Large I PU</t>
    </r>
  </si>
  <si>
    <t>Also available in PE EAL 5030</t>
  </si>
  <si>
    <t>UAL5029</t>
  </si>
  <si>
    <r>
      <rPr>
        <b/>
        <sz val="14"/>
        <color rgb="FF0000FF"/>
        <rFont val="Arial"/>
        <family val="2"/>
      </rPr>
      <t>Pinch Giga I PU</t>
    </r>
  </si>
  <si>
    <t>UAL5044</t>
  </si>
  <si>
    <r>
      <rPr>
        <b/>
        <sz val="14"/>
        <color rgb="FF0000FF"/>
        <rFont val="Arial"/>
        <family val="2"/>
      </rPr>
      <t>Edge Giga I PU</t>
    </r>
  </si>
  <si>
    <t>UAL5806</t>
  </si>
  <si>
    <r>
      <rPr>
        <b/>
        <sz val="14"/>
        <color rgb="FF0000FF"/>
        <rFont val="Arial"/>
        <family val="2"/>
      </rPr>
      <t>Edges Mega I PU</t>
    </r>
  </si>
  <si>
    <t>Also available in PE EAL 5043</t>
  </si>
  <si>
    <t>UAL1981</t>
  </si>
  <si>
    <r>
      <rPr>
        <b/>
        <sz val="14"/>
        <color rgb="FF0000CC"/>
        <rFont val="Arial"/>
        <family val="2"/>
      </rPr>
      <t>Crimps Small I PU</t>
    </r>
  </si>
  <si>
    <t>UAL1740</t>
  </si>
  <si>
    <r>
      <rPr>
        <b/>
        <sz val="14"/>
        <color rgb="FF0000CC"/>
        <rFont val="Arial"/>
        <family val="2"/>
      </rPr>
      <t>Edges Medium I PU</t>
    </r>
  </si>
  <si>
    <t>3</t>
  </si>
  <si>
    <t>UAL3467</t>
  </si>
  <si>
    <r>
      <rPr>
        <b/>
        <sz val="14"/>
        <color rgb="FF0000FF"/>
        <rFont val="Arial"/>
        <family val="2"/>
      </rPr>
      <t>Edges mixed I PU</t>
    </r>
  </si>
  <si>
    <t>UAL5023</t>
  </si>
  <si>
    <r>
      <rPr>
        <b/>
        <sz val="14"/>
        <color rgb="FF0000CC"/>
        <rFont val="Arial"/>
        <family val="2"/>
      </rPr>
      <t>Pockets X Small I PU</t>
    </r>
  </si>
  <si>
    <t>UAL1687</t>
  </si>
  <si>
    <r>
      <rPr>
        <b/>
        <sz val="14"/>
        <color rgb="FF0000CC"/>
        <rFont val="Arial"/>
        <family val="2"/>
      </rPr>
      <t>Handles X Large I PU</t>
    </r>
  </si>
  <si>
    <t>UAL1457</t>
  </si>
  <si>
    <r>
      <rPr>
        <b/>
        <sz val="14"/>
        <color rgb="FF0000CC"/>
        <rFont val="Arial"/>
        <family val="2"/>
      </rPr>
      <t>Footholds X Small I PU</t>
    </r>
  </si>
  <si>
    <t>UAL3745</t>
  </si>
  <si>
    <r>
      <rPr>
        <b/>
        <sz val="14"/>
        <color rgb="FF0000CC"/>
        <rFont val="Arial"/>
        <family val="2"/>
      </rPr>
      <t>Footholds X Small II PU</t>
    </r>
  </si>
  <si>
    <t>UAL3744</t>
  </si>
  <si>
    <r>
      <rPr>
        <b/>
        <sz val="14"/>
        <color rgb="FF0000CC"/>
        <rFont val="Arial"/>
        <family val="2"/>
      </rPr>
      <t>Footholds Small I PU</t>
    </r>
  </si>
  <si>
    <t>UAL6465</t>
  </si>
  <si>
    <r>
      <rPr>
        <b/>
        <u/>
        <sz val="14"/>
        <color rgb="FF0000FF"/>
        <rFont val="Arial"/>
        <family val="2"/>
      </rPr>
      <t>Pinches X Small I PU</t>
    </r>
  </si>
  <si>
    <t>Also available in PE EAL5033</t>
  </si>
  <si>
    <t>UAL6459</t>
  </si>
  <si>
    <r>
      <rPr>
        <b/>
        <u/>
        <sz val="14"/>
        <color rgb="FF0000FF"/>
        <rFont val="Arial"/>
        <family val="2"/>
      </rPr>
      <t>Pinches Medium I PU</t>
    </r>
  </si>
  <si>
    <t>Also available in PE EAL 5032</t>
  </si>
  <si>
    <t>UAL6460</t>
  </si>
  <si>
    <r>
      <rPr>
        <b/>
        <u/>
        <sz val="14"/>
        <color rgb="FF0000FF"/>
        <rFont val="Arial"/>
        <family val="2"/>
      </rPr>
      <t>Pinches Large II PU</t>
    </r>
  </si>
  <si>
    <t>Also available in PE EAL 1515</t>
  </si>
  <si>
    <t>UAL6461</t>
  </si>
  <si>
    <r>
      <rPr>
        <b/>
        <u/>
        <sz val="14"/>
        <color rgb="FF0000FF"/>
        <rFont val="Arial"/>
        <family val="2"/>
      </rPr>
      <t>Edges Crimps Medium I PU</t>
    </r>
  </si>
  <si>
    <t>Also available in PE EAL 5022</t>
  </si>
  <si>
    <t>UAL6462</t>
  </si>
  <si>
    <r>
      <rPr>
        <b/>
        <u/>
        <sz val="14"/>
        <color rgb="FF0000FF"/>
        <rFont val="Arial"/>
        <family val="2"/>
      </rPr>
      <t>Pockets Large I PU</t>
    </r>
  </si>
  <si>
    <t>Also available in PE EAL 5027</t>
  </si>
  <si>
    <t>UAL6463</t>
  </si>
  <si>
    <r>
      <rPr>
        <b/>
        <u/>
        <sz val="14"/>
        <color rgb="FF0000FF"/>
        <rFont val="Arial"/>
        <family val="2"/>
      </rPr>
      <t>Pockets X Large I PU</t>
    </r>
  </si>
  <si>
    <t>Also available in PE EAL 5026</t>
  </si>
  <si>
    <t>UAL6464</t>
  </si>
  <si>
    <r>
      <rPr>
        <b/>
        <u/>
        <sz val="14"/>
        <color rgb="FF0000FF"/>
        <rFont val="Arial"/>
        <family val="2"/>
      </rPr>
      <t>Pocket XX Large I PU</t>
    </r>
  </si>
  <si>
    <t>Also available in PE EAL 5397</t>
  </si>
  <si>
    <t>UAL6455</t>
  </si>
  <si>
    <r>
      <rPr>
        <b/>
        <u/>
        <sz val="14"/>
        <color rgb="FF0000FF"/>
        <rFont val="Arial"/>
        <family val="2"/>
      </rPr>
      <t>Jugs Small I PU</t>
    </r>
  </si>
  <si>
    <t>Also available in PE EAL 5034</t>
  </si>
  <si>
    <t>UAL6480</t>
  </si>
  <si>
    <r>
      <rPr>
        <b/>
        <u/>
        <sz val="14"/>
        <color rgb="FF0000FF"/>
        <rFont val="Arial"/>
        <family val="2"/>
      </rPr>
      <t>Jugs Large I PU</t>
    </r>
  </si>
  <si>
    <t xml:space="preserve">  Also available in PE EAL 5036</t>
  </si>
  <si>
    <t>UAL6457</t>
  </si>
  <si>
    <r>
      <rPr>
        <b/>
        <u/>
        <sz val="14"/>
        <color rgb="FF0000FF"/>
        <rFont val="Arial"/>
        <family val="2"/>
      </rPr>
      <t>Jugs X Large II PU</t>
    </r>
  </si>
  <si>
    <t>Also available in PE EAL 5039</t>
  </si>
  <si>
    <t>UAL6456</t>
  </si>
  <si>
    <r>
      <rPr>
        <b/>
        <u/>
        <sz val="14"/>
        <color rgb="FF0000FF"/>
        <rFont val="Arial"/>
        <family val="2"/>
      </rPr>
      <t>Jugs X Large III PU</t>
    </r>
  </si>
  <si>
    <t>Also available in PE EAL 5038</t>
  </si>
  <si>
    <t>UAL6458</t>
  </si>
  <si>
    <r>
      <rPr>
        <b/>
        <u/>
        <sz val="14"/>
        <color rgb="FF0000FF"/>
        <rFont val="Arial"/>
        <family val="2"/>
      </rPr>
      <t>Jug XX Large II PU</t>
    </r>
  </si>
  <si>
    <t>Also available in PE EAL 5040</t>
  </si>
  <si>
    <t>UAL7670</t>
  </si>
  <si>
    <r>
      <rPr>
        <b/>
        <u/>
        <sz val="14"/>
        <color rgb="FF0000FF"/>
        <rFont val="Arial"/>
        <family val="2"/>
      </rPr>
      <t>Jugs Medium II PU</t>
    </r>
  </si>
  <si>
    <t>UAL7671</t>
  </si>
  <si>
    <r>
      <rPr>
        <b/>
        <u/>
        <sz val="14"/>
        <color rgb="FF0000FF"/>
        <rFont val="Arial"/>
        <family val="2"/>
      </rPr>
      <t>Jugs X Large IV PU</t>
    </r>
  </si>
  <si>
    <t>UAL7673</t>
  </si>
  <si>
    <r>
      <rPr>
        <b/>
        <u/>
        <sz val="14"/>
        <color rgb="FF0000FF"/>
        <rFont val="Arial"/>
        <family val="2"/>
      </rPr>
      <t>Slopers Medium I PU</t>
    </r>
  </si>
  <si>
    <t>UAL7083</t>
  </si>
  <si>
    <r>
      <rPr>
        <b/>
        <u/>
        <sz val="14"/>
        <color rgb="FF0000FF"/>
        <rFont val="Arial"/>
        <family val="2"/>
      </rPr>
      <t>Slopers Mega I PU</t>
    </r>
  </si>
  <si>
    <t>UAL7095</t>
  </si>
  <si>
    <r>
      <rPr>
        <b/>
        <u/>
        <sz val="14"/>
        <color rgb="FF0000FF"/>
        <rFont val="Arial"/>
        <family val="2"/>
      </rPr>
      <t xml:space="preserve">Slopers XX Large I PU </t>
    </r>
  </si>
  <si>
    <t>UAL7096</t>
  </si>
  <si>
    <r>
      <rPr>
        <b/>
        <u/>
        <sz val="14"/>
        <color rgb="FF0000FF"/>
        <rFont val="Arial"/>
        <family val="2"/>
      </rPr>
      <t>Slopers X Large I PU</t>
    </r>
  </si>
  <si>
    <t>UAL7097</t>
  </si>
  <si>
    <r>
      <rPr>
        <b/>
        <u/>
        <sz val="14"/>
        <color rgb="FF0000FF"/>
        <rFont val="Arial"/>
        <family val="2"/>
      </rPr>
      <t>Slopers Large I PU</t>
    </r>
  </si>
  <si>
    <t>UAL7098</t>
  </si>
  <si>
    <r>
      <rPr>
        <b/>
        <u/>
        <sz val="14"/>
        <color rgb="FF0000FF"/>
        <rFont val="Arial"/>
        <family val="2"/>
      </rPr>
      <t>Jibs Small I PU</t>
    </r>
  </si>
  <si>
    <t>UAL7162</t>
  </si>
  <si>
    <r>
      <rPr>
        <b/>
        <u/>
        <sz val="14"/>
        <color rgb="FF0000FF"/>
        <rFont val="Arial"/>
        <family val="2"/>
      </rPr>
      <t>Footholds Small II PU</t>
    </r>
  </si>
  <si>
    <t>UAL7199</t>
  </si>
  <si>
    <t>Jugs Large II PU</t>
  </si>
  <si>
    <t>UAL7323</t>
  </si>
  <si>
    <r>
      <rPr>
        <b/>
        <u/>
        <sz val="14"/>
        <color rgb="FF0000FF"/>
        <rFont val="Arial"/>
        <family val="2"/>
      </rPr>
      <t>Slopers XX Large II PU</t>
    </r>
  </si>
  <si>
    <t>UAL7334</t>
  </si>
  <si>
    <r>
      <rPr>
        <b/>
        <u/>
        <sz val="14"/>
        <color rgb="FF0000FF"/>
        <rFont val="Arial"/>
        <family val="2"/>
      </rPr>
      <t>Pinches Mega I PU</t>
    </r>
  </si>
  <si>
    <t>UAL0000</t>
  </si>
  <si>
    <t>All Alpha PU sets</t>
  </si>
  <si>
    <t>UBE</t>
  </si>
  <si>
    <r>
      <rPr>
        <b/>
        <u/>
        <sz val="36"/>
        <color rgb="FF000000"/>
        <rFont val="Arial"/>
        <family val="2"/>
      </rPr>
      <t>BETA (PU)</t>
    </r>
  </si>
  <si>
    <t>UBE7063</t>
  </si>
  <si>
    <t>BETA PU</t>
  </si>
  <si>
    <r>
      <rPr>
        <b/>
        <u/>
        <sz val="14"/>
        <color rgb="FF0000FF"/>
        <rFont val="Arial"/>
        <family val="2"/>
      </rPr>
      <t>Pinches Giga II</t>
    </r>
  </si>
  <si>
    <t>UBE7328</t>
  </si>
  <si>
    <r>
      <rPr>
        <b/>
        <u/>
        <sz val="14"/>
        <color rgb="FF0000FF"/>
        <rFont val="Arial"/>
        <family val="2"/>
      </rPr>
      <t>Pinches Mega I</t>
    </r>
  </si>
  <si>
    <t>UBE7335</t>
  </si>
  <si>
    <r>
      <rPr>
        <b/>
        <u/>
        <sz val="14"/>
        <color rgb="FF0000FF"/>
        <rFont val="Arial"/>
        <family val="2"/>
      </rPr>
      <t>Roof Jugs Mega I</t>
    </r>
  </si>
  <si>
    <t>UBE7371</t>
  </si>
  <si>
    <r>
      <rPr>
        <b/>
        <u/>
        <sz val="14"/>
        <color rgb="FF0000FF"/>
        <rFont val="Arial"/>
        <family val="2"/>
      </rPr>
      <t>Roof Jug Giga I</t>
    </r>
  </si>
  <si>
    <t>UBE7376</t>
  </si>
  <si>
    <r>
      <rPr>
        <b/>
        <u/>
        <sz val="14"/>
        <color rgb="FF0000FF"/>
        <rFont val="Arial"/>
        <family val="2"/>
      </rPr>
      <t>Pinches XX Large II</t>
    </r>
  </si>
  <si>
    <t>UBE7377</t>
  </si>
  <si>
    <r>
      <rPr>
        <b/>
        <u/>
        <sz val="14"/>
        <color rgb="FF0000FF"/>
        <rFont val="Arial"/>
        <family val="2"/>
      </rPr>
      <t>Roof Jugs X Large I</t>
    </r>
  </si>
  <si>
    <t>UBE7664</t>
  </si>
  <si>
    <r>
      <rPr>
        <b/>
        <u/>
        <sz val="14"/>
        <color rgb="FF0000FF"/>
        <rFont val="Arial"/>
        <family val="2"/>
      </rPr>
      <t>Footholds Medium I</t>
    </r>
  </si>
  <si>
    <t>UBE7665</t>
  </si>
  <si>
    <r>
      <rPr>
        <b/>
        <u/>
        <sz val="14"/>
        <color rgb="FF0000FF"/>
        <rFont val="Arial"/>
        <family val="2"/>
      </rPr>
      <t>Jugs Giga I</t>
    </r>
  </si>
  <si>
    <t>UBE7672</t>
  </si>
  <si>
    <r>
      <rPr>
        <b/>
        <u/>
        <sz val="14"/>
        <color rgb="FF0000FF"/>
        <rFont val="Arial"/>
        <family val="2"/>
      </rPr>
      <t xml:space="preserve">Pinches X Large I </t>
    </r>
  </si>
  <si>
    <t>UBE7674</t>
  </si>
  <si>
    <r>
      <rPr>
        <b/>
        <u/>
        <sz val="14"/>
        <color rgb="FF0000FF"/>
        <rFont val="Arial"/>
        <family val="2"/>
      </rPr>
      <t>Pinches X Large II</t>
    </r>
  </si>
  <si>
    <t>UBE7675</t>
  </si>
  <si>
    <r>
      <rPr>
        <b/>
        <u/>
        <sz val="14"/>
        <color rgb="FF0000FF"/>
        <rFont val="Arial"/>
        <family val="2"/>
      </rPr>
      <t>Pinches X Large III</t>
    </r>
  </si>
  <si>
    <t>UBE7676</t>
  </si>
  <si>
    <r>
      <rPr>
        <b/>
        <u/>
        <sz val="14"/>
        <color rgb="FF0000FF"/>
        <rFont val="Arial"/>
        <family val="2"/>
      </rPr>
      <t>Footholds Small I</t>
    </r>
  </si>
  <si>
    <t>UBE7707</t>
  </si>
  <si>
    <r>
      <rPr>
        <b/>
        <u/>
        <sz val="14"/>
        <color rgb="FF0000FF"/>
        <rFont val="Arial"/>
        <family val="2"/>
      </rPr>
      <t>Roof Jug Giga II</t>
    </r>
  </si>
  <si>
    <t>UBE7708</t>
  </si>
  <si>
    <r>
      <rPr>
        <b/>
        <u/>
        <sz val="14"/>
        <color rgb="FF0000FF"/>
        <rFont val="Arial"/>
        <family val="2"/>
      </rPr>
      <t>Pockets Giga I</t>
    </r>
  </si>
  <si>
    <t>UBE7709</t>
  </si>
  <si>
    <r>
      <rPr>
        <b/>
        <u/>
        <sz val="14"/>
        <color rgb="FF0000FF"/>
        <rFont val="Arial"/>
        <family val="2"/>
      </rPr>
      <t>Roof Jugs XX Large I</t>
    </r>
  </si>
  <si>
    <t>UBE7771</t>
  </si>
  <si>
    <r>
      <rPr>
        <b/>
        <u/>
        <sz val="14"/>
        <color rgb="FF0000FF"/>
        <rFont val="Arial"/>
        <family val="2"/>
      </rPr>
      <t>Roof Jugs X Large II</t>
    </r>
  </si>
  <si>
    <t>UBE7785</t>
  </si>
  <si>
    <r>
      <rPr>
        <b/>
        <u/>
        <sz val="14"/>
        <color rgb="FF0000FF"/>
        <rFont val="Arial"/>
        <family val="2"/>
      </rPr>
      <t>Roof Jug Giga III</t>
    </r>
  </si>
  <si>
    <t>UBE0000</t>
  </si>
  <si>
    <t>All BETA PU sets</t>
  </si>
  <si>
    <t>UGA</t>
  </si>
  <si>
    <t>GAMMA(PU)</t>
  </si>
  <si>
    <t>UGA9166</t>
  </si>
  <si>
    <t>GAMMA</t>
  </si>
  <si>
    <t>FOOTHOLDS SMALL Ι</t>
  </si>
  <si>
    <t>COMING SOON</t>
  </si>
  <si>
    <t>UGA9165</t>
  </si>
  <si>
    <t>EDGES MEDIUM Ι</t>
  </si>
  <si>
    <t>UGA9164</t>
  </si>
  <si>
    <t>UGA9163</t>
  </si>
  <si>
    <t>PINCHES LARGE II</t>
  </si>
  <si>
    <t>UGA9162</t>
  </si>
  <si>
    <t>EDGES XL Ι</t>
  </si>
  <si>
    <t>UGA9161</t>
  </si>
  <si>
    <t>PINCHES XL Ι</t>
  </si>
  <si>
    <t>UGA9160</t>
  </si>
  <si>
    <t>PINCHES XXL I</t>
  </si>
  <si>
    <t>UGA9159</t>
  </si>
  <si>
    <t>PINCHES XXL II</t>
  </si>
  <si>
    <t>UGA9158</t>
  </si>
  <si>
    <t>EDGES XXL Ι</t>
  </si>
  <si>
    <t>UGA9157</t>
  </si>
  <si>
    <t>PINCHES GIGA Ι</t>
  </si>
  <si>
    <t>UGA9156</t>
  </si>
  <si>
    <t>EDGES GIGA Ι</t>
  </si>
  <si>
    <t>UGA0000</t>
  </si>
  <si>
    <t>ALL GAMMA PU SETS</t>
  </si>
  <si>
    <t>UAN</t>
  </si>
  <si>
    <r>
      <rPr>
        <b/>
        <u/>
        <sz val="36"/>
        <color rgb="FF000000"/>
        <rFont val="Arial"/>
        <family val="2"/>
      </rPr>
      <t>KIDS (PU)</t>
    </r>
  </si>
  <si>
    <t>UAN5800</t>
  </si>
  <si>
    <t>ANIMALS PU</t>
  </si>
  <si>
    <r>
      <rPr>
        <b/>
        <sz val="14"/>
        <color rgb="FF0000FF"/>
        <rFont val="Arial"/>
        <family val="2"/>
      </rPr>
      <t>Jugs L I</t>
    </r>
  </si>
  <si>
    <t>Also  available in PE EAN 3070</t>
  </si>
  <si>
    <t>UAN5799</t>
  </si>
  <si>
    <r>
      <rPr>
        <b/>
        <sz val="14"/>
        <color rgb="FF0000FF"/>
        <rFont val="Arial"/>
        <family val="2"/>
      </rPr>
      <t>Jugs L II</t>
    </r>
  </si>
  <si>
    <t>Also  available in PE EAN 5274</t>
  </si>
  <si>
    <t>UAN7855</t>
  </si>
  <si>
    <t>ALPHABET</t>
  </si>
  <si>
    <r>
      <rPr>
        <b/>
        <u/>
        <sz val="14"/>
        <color rgb="FF0000FF"/>
        <rFont val="Arial"/>
        <family val="2"/>
      </rPr>
      <t>Jugs L III</t>
    </r>
  </si>
  <si>
    <t>UAN7856</t>
  </si>
  <si>
    <t>NUMBERS</t>
  </si>
  <si>
    <r>
      <rPr>
        <b/>
        <u/>
        <sz val="14"/>
        <color rgb="FF0000FF"/>
        <rFont val="Arial"/>
        <family val="2"/>
      </rPr>
      <t>Jugs L IV</t>
    </r>
  </si>
  <si>
    <t>UAN0000</t>
  </si>
  <si>
    <t>KIDS PU</t>
  </si>
  <si>
    <t>All KIDS (PU) sets</t>
  </si>
  <si>
    <t>UTR</t>
  </si>
  <si>
    <r>
      <rPr>
        <b/>
        <sz val="14"/>
        <color rgb="FF000000"/>
        <rFont val="Arial"/>
        <family val="2"/>
      </rPr>
      <t>TRAINING (PU)</t>
    </r>
  </si>
  <si>
    <t>UTR1534</t>
  </si>
  <si>
    <t>TRAINING PU</t>
  </si>
  <si>
    <r>
      <rPr>
        <b/>
        <sz val="14"/>
        <color rgb="FF0000CC"/>
        <rFont val="Arial"/>
        <family val="2"/>
      </rPr>
      <t>Training Campus PU</t>
    </r>
  </si>
  <si>
    <t>UTR2184</t>
  </si>
  <si>
    <r>
      <rPr>
        <b/>
        <sz val="14"/>
        <color rgb="FF0000CC"/>
        <rFont val="Arial"/>
        <family val="2"/>
      </rPr>
      <t>Hemisphere 10cm PU</t>
    </r>
  </si>
  <si>
    <t>Also  available in PE ETR 2181</t>
  </si>
  <si>
    <t>UTR1539</t>
  </si>
  <si>
    <r>
      <rPr>
        <b/>
        <sz val="14"/>
        <color rgb="FF0000CC"/>
        <rFont val="Arial"/>
        <family val="2"/>
      </rPr>
      <t>Hemisphere 15cm PU</t>
    </r>
  </si>
  <si>
    <t>Also  available in PE ETR 4003</t>
  </si>
  <si>
    <t>UTR2975</t>
  </si>
  <si>
    <r>
      <rPr>
        <b/>
        <sz val="14"/>
        <color rgb="FF0000CC"/>
        <rFont val="Arial"/>
        <family val="2"/>
      </rPr>
      <t>Hemisphere 30 cm PU</t>
    </r>
  </si>
  <si>
    <t>UTR1453</t>
  </si>
  <si>
    <r>
      <rPr>
        <b/>
        <sz val="14"/>
        <color rgb="FF0000CC"/>
        <rFont val="Arial"/>
        <family val="2"/>
      </rPr>
      <t>Pins PU</t>
    </r>
  </si>
  <si>
    <t>UTR1454</t>
  </si>
  <si>
    <r>
      <rPr>
        <b/>
        <sz val="14"/>
        <color rgb="FF0000CC"/>
        <rFont val="Arial"/>
        <family val="2"/>
      </rPr>
      <t>Training Balls 10cm PU</t>
    </r>
  </si>
  <si>
    <t>UTR3991</t>
  </si>
  <si>
    <r>
      <rPr>
        <b/>
        <sz val="14"/>
        <color rgb="FF0000CC"/>
        <rFont val="Arial"/>
        <family val="2"/>
      </rPr>
      <t>Training Ball 20cm PU</t>
    </r>
  </si>
  <si>
    <t>POLYESTER HOLDS (PE)</t>
  </si>
  <si>
    <t>EAL</t>
  </si>
  <si>
    <r>
      <rPr>
        <b/>
        <sz val="36"/>
        <color rgb="FF000000"/>
        <rFont val="Arial"/>
        <family val="2"/>
      </rPr>
      <t>ALPHA (PE)</t>
    </r>
  </si>
  <si>
    <t>3  YELLOW GREEN 361C/6018</t>
  </si>
  <si>
    <t>6 PASTEL ORANGE 151C/2003</t>
  </si>
  <si>
    <t>1 TRAFFIC WHITE -/9016</t>
  </si>
  <si>
    <t>9 SILVER GREY 429C/7001</t>
  </si>
  <si>
    <t>14 FLUO YELLOW 803c/1026</t>
  </si>
  <si>
    <t>11 FLUO ORANGE</t>
  </si>
  <si>
    <t>13 FLUO PINK</t>
  </si>
  <si>
    <t>4  LEAF GREEN  349C/6002</t>
  </si>
  <si>
    <t>81 US PURPPLE</t>
  </si>
  <si>
    <t>EAL5034</t>
  </si>
  <si>
    <t>ALPHA PE</t>
  </si>
  <si>
    <r>
      <rPr>
        <b/>
        <sz val="14"/>
        <color rgb="FF0000CC"/>
        <rFont val="Arial"/>
        <family val="2"/>
      </rPr>
      <t>Jugs S PE</t>
    </r>
  </si>
  <si>
    <t>Also available in PU UAL 6455</t>
  </si>
  <si>
    <t>EAL5035</t>
  </si>
  <si>
    <r>
      <rPr>
        <b/>
        <sz val="14"/>
        <color rgb="FF0000CC"/>
        <rFont val="Arial"/>
        <family val="2"/>
      </rPr>
      <t>Jugs M PE</t>
    </r>
  </si>
  <si>
    <t>EAL5036</t>
  </si>
  <si>
    <r>
      <rPr>
        <b/>
        <sz val="14"/>
        <color rgb="FF0000CC"/>
        <rFont val="Arial"/>
        <family val="2"/>
      </rPr>
      <t>Jugs L PE</t>
    </r>
  </si>
  <si>
    <t>Also available in PU UAL 6480</t>
  </si>
  <si>
    <t>EAL5039</t>
  </si>
  <si>
    <r>
      <rPr>
        <b/>
        <sz val="14"/>
        <color rgb="FF0000CC"/>
        <rFont val="Arial"/>
        <family val="2"/>
      </rPr>
      <t>Jugs XL II PE</t>
    </r>
  </si>
  <si>
    <t>Also available in PU UAL 6457</t>
  </si>
  <si>
    <t>EAL5038</t>
  </si>
  <si>
    <r>
      <rPr>
        <b/>
        <sz val="14"/>
        <color rgb="FF0000CC"/>
        <rFont val="Arial"/>
        <family val="2"/>
      </rPr>
      <t>Jugs XL III PE</t>
    </r>
  </si>
  <si>
    <t>Also available in PU UAL 6456</t>
  </si>
  <si>
    <t>EAL2167</t>
  </si>
  <si>
    <r>
      <rPr>
        <b/>
        <sz val="14"/>
        <color rgb="FF0000CC"/>
        <rFont val="Arial"/>
        <family val="2"/>
      </rPr>
      <t>Jug XXL I PE</t>
    </r>
  </si>
  <si>
    <t>Also available in PU UAL 1980</t>
  </si>
  <si>
    <t>EAL5040</t>
  </si>
  <si>
    <r>
      <rPr>
        <b/>
        <sz val="14"/>
        <color rgb="FF0000CC"/>
        <rFont val="Arial"/>
        <family val="2"/>
      </rPr>
      <t>Jug XXL II PE</t>
    </r>
  </si>
  <si>
    <t>Also available in PU UAL 6458</t>
  </si>
  <si>
    <t>EAL5033</t>
  </si>
  <si>
    <r>
      <rPr>
        <b/>
        <sz val="14"/>
        <color rgb="FF0000CC"/>
        <rFont val="Arial"/>
        <family val="2"/>
      </rPr>
      <t>Pinches XS PE</t>
    </r>
  </si>
  <si>
    <t>Also available in PU UAL 6465</t>
  </si>
  <si>
    <t>EAL5032</t>
  </si>
  <si>
    <r>
      <rPr>
        <b/>
        <sz val="14"/>
        <color rgb="FF0000CC"/>
        <rFont val="Arial"/>
        <family val="2"/>
      </rPr>
      <t>Pinches M PE</t>
    </r>
  </si>
  <si>
    <t>Also available in PU UAL 6459</t>
  </si>
  <si>
    <t>EAL5031</t>
  </si>
  <si>
    <r>
      <rPr>
        <b/>
        <sz val="14"/>
        <color rgb="FF0000FF"/>
        <rFont val="Arial"/>
        <family val="2"/>
      </rPr>
      <t>Pinches L I PE</t>
    </r>
  </si>
  <si>
    <t>Also available in PU UAL 5805</t>
  </si>
  <si>
    <t>EAL1515</t>
  </si>
  <si>
    <r>
      <rPr>
        <b/>
        <sz val="14"/>
        <color rgb="FF0000CC"/>
        <rFont val="Arial"/>
        <family val="2"/>
      </rPr>
      <t>Pinches L II PE</t>
    </r>
  </si>
  <si>
    <t>Also available in PU UAL 6460</t>
  </si>
  <si>
    <t>EAL5030</t>
  </si>
  <si>
    <r>
      <rPr>
        <b/>
        <sz val="14"/>
        <color rgb="FF0000CC"/>
        <rFont val="Arial"/>
        <family val="2"/>
      </rPr>
      <t>Pinches XL PE</t>
    </r>
  </si>
  <si>
    <t>Also available in PU UAL 5804</t>
  </si>
  <si>
    <t>EAL5043</t>
  </si>
  <si>
    <r>
      <rPr>
        <b/>
        <sz val="14"/>
        <color rgb="FF0000CC"/>
        <rFont val="Arial"/>
        <family val="2"/>
      </rPr>
      <t>Edges Mega PE</t>
    </r>
  </si>
  <si>
    <t>Also available in PU UAL 5806</t>
  </si>
  <si>
    <t>EAL5022</t>
  </si>
  <si>
    <r>
      <rPr>
        <b/>
        <sz val="14"/>
        <color rgb="FF0000CC"/>
        <rFont val="Arial"/>
        <family val="2"/>
      </rPr>
      <t>Edges Crimps M PE</t>
    </r>
  </si>
  <si>
    <t>Also available in PU UAL 6461</t>
  </si>
  <si>
    <t>EAL5028</t>
  </si>
  <si>
    <r>
      <rPr>
        <b/>
        <sz val="14"/>
        <color rgb="FF0000CC"/>
        <rFont val="Arial"/>
        <family val="2"/>
      </rPr>
      <t>Pockets M PE</t>
    </r>
  </si>
  <si>
    <t>EAL5027</t>
  </si>
  <si>
    <r>
      <rPr>
        <b/>
        <sz val="14"/>
        <color rgb="FF0000CC"/>
        <rFont val="Arial"/>
        <family val="2"/>
      </rPr>
      <t>Pockets L PE</t>
    </r>
  </si>
  <si>
    <t>Also available in PU UAL 6462</t>
  </si>
  <si>
    <t>EAL5026</t>
  </si>
  <si>
    <r>
      <rPr>
        <b/>
        <sz val="14"/>
        <color rgb="FF0000CC"/>
        <rFont val="Arial"/>
        <family val="2"/>
      </rPr>
      <t>Pockets XL PE</t>
    </r>
  </si>
  <si>
    <t>Also available in PU UAL 6463</t>
  </si>
  <si>
    <t>EAL5397</t>
  </si>
  <si>
    <r>
      <rPr>
        <b/>
        <sz val="14"/>
        <color rgb="FF0000CC"/>
        <rFont val="Arial"/>
        <family val="2"/>
      </rPr>
      <t>Pocket XXL PE</t>
    </r>
  </si>
  <si>
    <t>Also available in PU UAL 6464</t>
  </si>
  <si>
    <t>EAL2172</t>
  </si>
  <si>
    <r>
      <rPr>
        <b/>
        <sz val="14"/>
        <color rgb="FF0000CC"/>
        <rFont val="Arial"/>
        <family val="2"/>
      </rPr>
      <t>Footholds XS PE</t>
    </r>
  </si>
  <si>
    <t>EAL6466</t>
  </si>
  <si>
    <r>
      <rPr>
        <b/>
        <u/>
        <sz val="14"/>
        <color rgb="FF0000FF"/>
        <rFont val="Arial"/>
        <family val="2"/>
      </rPr>
      <t>Jugs X Large I PE</t>
    </r>
  </si>
  <si>
    <t>Also available in PU UAL 5824</t>
  </si>
  <si>
    <t>EAL6467</t>
  </si>
  <si>
    <r>
      <rPr>
        <b/>
        <u/>
        <sz val="14"/>
        <color rgb="FF0000FF"/>
        <rFont val="Arial"/>
        <family val="2"/>
      </rPr>
      <t>Jugs XX Large III PE</t>
    </r>
  </si>
  <si>
    <t>Also available in PU UAL 5827</t>
  </si>
  <si>
    <t>EAL0000</t>
  </si>
  <si>
    <t>All Alpha PE sets</t>
  </si>
  <si>
    <t>EBE</t>
  </si>
  <si>
    <r>
      <rPr>
        <b/>
        <u/>
        <sz val="36"/>
        <color rgb="FF000000"/>
        <rFont val="Arial"/>
        <family val="2"/>
      </rPr>
      <t>BETA (PE)</t>
    </r>
  </si>
  <si>
    <t>EBE8116</t>
  </si>
  <si>
    <t>BETA PE</t>
  </si>
  <si>
    <r>
      <rPr>
        <b/>
        <u/>
        <sz val="14"/>
        <color rgb="FF0000FF"/>
        <rFont val="Arial"/>
        <family val="2"/>
      </rPr>
      <t>Pinches XX Large II</t>
    </r>
  </si>
  <si>
    <t>EBE8117</t>
  </si>
  <si>
    <r>
      <rPr>
        <b/>
        <u/>
        <sz val="14"/>
        <color rgb="FF0000FF"/>
        <rFont val="Arial"/>
        <family val="2"/>
      </rPr>
      <t>Roof Jugs X Large I</t>
    </r>
  </si>
  <si>
    <t>EBE8118</t>
  </si>
  <si>
    <r>
      <rPr>
        <b/>
        <u/>
        <sz val="14"/>
        <color rgb="FF0000FF"/>
        <rFont val="Arial"/>
        <family val="2"/>
      </rPr>
      <t>Footholds Medium I</t>
    </r>
  </si>
  <si>
    <t>EBE8120</t>
  </si>
  <si>
    <r>
      <rPr>
        <b/>
        <u/>
        <sz val="14"/>
        <color rgb="FF0000FF"/>
        <rFont val="Arial"/>
        <family val="2"/>
      </rPr>
      <t xml:space="preserve">Pinches X Large I </t>
    </r>
  </si>
  <si>
    <t>EBE8121</t>
  </si>
  <si>
    <r>
      <rPr>
        <b/>
        <u/>
        <sz val="14"/>
        <color rgb="FF0000FF"/>
        <rFont val="Arial"/>
        <family val="2"/>
      </rPr>
      <t>Pinches X Large II</t>
    </r>
  </si>
  <si>
    <t>EBE8122</t>
  </si>
  <si>
    <r>
      <rPr>
        <b/>
        <u/>
        <sz val="14"/>
        <color rgb="FF0000FF"/>
        <rFont val="Arial"/>
        <family val="2"/>
      </rPr>
      <t>Pinches X Large III</t>
    </r>
  </si>
  <si>
    <t>EBE8123</t>
  </si>
  <si>
    <r>
      <rPr>
        <b/>
        <u/>
        <sz val="14"/>
        <color rgb="FF0000FF"/>
        <rFont val="Arial"/>
        <family val="2"/>
      </rPr>
      <t>Footholds Small I</t>
    </r>
  </si>
  <si>
    <t>EBE8125</t>
  </si>
  <si>
    <r>
      <rPr>
        <b/>
        <u/>
        <sz val="14"/>
        <color rgb="FF0000FF"/>
        <rFont val="Arial"/>
        <family val="2"/>
      </rPr>
      <t>Pockets Giga I</t>
    </r>
  </si>
  <si>
    <t>EBE8126</t>
  </si>
  <si>
    <r>
      <rPr>
        <b/>
        <u/>
        <sz val="14"/>
        <color rgb="FF0000FF"/>
        <rFont val="Arial"/>
        <family val="2"/>
      </rPr>
      <t>Roof Jugs XX Large I</t>
    </r>
  </si>
  <si>
    <t>EBE8127</t>
  </si>
  <si>
    <r>
      <rPr>
        <b/>
        <u/>
        <sz val="14"/>
        <color rgb="FF0000FF"/>
        <rFont val="Arial"/>
        <family val="2"/>
      </rPr>
      <t>Roof Jugs X Large II</t>
    </r>
  </si>
  <si>
    <t>EBE8128</t>
  </si>
  <si>
    <r>
      <rPr>
        <b/>
        <u/>
        <sz val="14"/>
        <color rgb="FF0000FF"/>
        <rFont val="Arial"/>
        <family val="2"/>
      </rPr>
      <t>Roof Jug Giga III</t>
    </r>
  </si>
  <si>
    <t>All BETA PE sets</t>
  </si>
  <si>
    <t>EMA</t>
  </si>
  <si>
    <t>MATALA (PE)</t>
  </si>
  <si>
    <t>EMA2118</t>
  </si>
  <si>
    <t>MATALA</t>
  </si>
  <si>
    <r>
      <rPr>
        <b/>
        <sz val="14"/>
        <color rgb="FF0000CC"/>
        <rFont val="Arial"/>
        <family val="2"/>
      </rPr>
      <t>Jugs S</t>
    </r>
  </si>
  <si>
    <t>EMA2119</t>
  </si>
  <si>
    <r>
      <rPr>
        <b/>
        <sz val="14"/>
        <color rgb="FF0000CC"/>
        <rFont val="Arial"/>
        <family val="2"/>
      </rPr>
      <t>Jugs M</t>
    </r>
  </si>
  <si>
    <t>EMA2120</t>
  </si>
  <si>
    <r>
      <rPr>
        <b/>
        <sz val="14"/>
        <color rgb="FF0000CC"/>
        <rFont val="Arial"/>
        <family val="2"/>
      </rPr>
      <t>Jugs L</t>
    </r>
  </si>
  <si>
    <t>EMA2121</t>
  </si>
  <si>
    <r>
      <rPr>
        <b/>
        <sz val="14"/>
        <color rgb="FF0000CC"/>
        <rFont val="Arial"/>
        <family val="2"/>
      </rPr>
      <t>Jugs XL</t>
    </r>
  </si>
  <si>
    <t>EMA2122</t>
  </si>
  <si>
    <r>
      <rPr>
        <b/>
        <sz val="14"/>
        <color rgb="FF0000CC"/>
        <rFont val="Arial"/>
        <family val="2"/>
      </rPr>
      <t>Totem Mixed</t>
    </r>
  </si>
  <si>
    <t>EMA2169</t>
  </si>
  <si>
    <r>
      <rPr>
        <b/>
        <sz val="14"/>
        <color rgb="FF0000CC"/>
        <rFont val="Arial"/>
        <family val="2"/>
      </rPr>
      <t>Slopers Mixed</t>
    </r>
  </si>
  <si>
    <t>EMA2117</t>
  </si>
  <si>
    <r>
      <rPr>
        <b/>
        <sz val="14"/>
        <color rgb="FF0000CC"/>
        <rFont val="Arial"/>
        <family val="2"/>
      </rPr>
      <t>Incuts S</t>
    </r>
  </si>
  <si>
    <t>EMA3466</t>
  </si>
  <si>
    <r>
      <rPr>
        <b/>
        <sz val="14"/>
        <color rgb="FF0000FF"/>
        <rFont val="Arial"/>
        <family val="2"/>
      </rPr>
      <t>Footholds S</t>
    </r>
  </si>
  <si>
    <t>EMA0000</t>
  </si>
  <si>
    <t>All Matala PE sets</t>
  </si>
  <si>
    <t>EDR</t>
  </si>
  <si>
    <t>DROPLETS (PE)</t>
  </si>
  <si>
    <t>EDR2171</t>
  </si>
  <si>
    <t>DROPLETS</t>
  </si>
  <si>
    <r>
      <rPr>
        <b/>
        <sz val="14"/>
        <color rgb="FF0000CC"/>
        <rFont val="Arial"/>
        <family val="2"/>
      </rPr>
      <t>Jugs M I</t>
    </r>
  </si>
  <si>
    <t>EDR3738</t>
  </si>
  <si>
    <r>
      <rPr>
        <b/>
        <sz val="14"/>
        <color rgb="FF0000CC"/>
        <rFont val="Arial"/>
        <family val="2"/>
      </rPr>
      <t>Jugs L I</t>
    </r>
  </si>
  <si>
    <t>EDR3737</t>
  </si>
  <si>
    <r>
      <rPr>
        <b/>
        <sz val="14"/>
        <color rgb="FF0000CC"/>
        <rFont val="Arial"/>
        <family val="2"/>
      </rPr>
      <t>Footholds M I</t>
    </r>
  </si>
  <si>
    <t>EDR0000</t>
  </si>
  <si>
    <t>All Droplets PE sets</t>
  </si>
  <si>
    <t>EAN</t>
  </si>
  <si>
    <t>KIDS (PE)</t>
  </si>
  <si>
    <t>EAN3070</t>
  </si>
  <si>
    <t>ANIMALS PE</t>
  </si>
  <si>
    <r>
      <rPr>
        <b/>
        <sz val="14"/>
        <color rgb="FF0000CC"/>
        <rFont val="Arial"/>
        <family val="2"/>
      </rPr>
      <t>Jugs L I</t>
    </r>
  </si>
  <si>
    <t>Also  available in PU UAN 5800</t>
  </si>
  <si>
    <t>EAN5274</t>
  </si>
  <si>
    <r>
      <rPr>
        <b/>
        <sz val="14"/>
        <color rgb="FF0000CC"/>
        <rFont val="Arial"/>
        <family val="2"/>
      </rPr>
      <t>Jugs L II</t>
    </r>
  </si>
  <si>
    <t>Also  available in PU UAN 5799</t>
  </si>
  <si>
    <t>EAN7048</t>
  </si>
  <si>
    <r>
      <rPr>
        <b/>
        <u/>
        <sz val="14"/>
        <color rgb="FF0000FF"/>
        <rFont val="Arial"/>
        <family val="2"/>
      </rPr>
      <t>Jugs L III</t>
    </r>
  </si>
  <si>
    <t>EAN7049</t>
  </si>
  <si>
    <r>
      <rPr>
        <b/>
        <u/>
        <sz val="14"/>
        <color rgb="FF0000FF"/>
        <rFont val="Arial"/>
        <family val="2"/>
      </rPr>
      <t>Jugs L IV</t>
    </r>
  </si>
  <si>
    <t>EAN0000</t>
  </si>
  <si>
    <t>KIDS PE</t>
  </si>
  <si>
    <t>All Kids PE sets</t>
  </si>
  <si>
    <t>ETR</t>
  </si>
  <si>
    <t>TRAINING (PE)</t>
  </si>
  <si>
    <t>ETR3997</t>
  </si>
  <si>
    <t>TRAINING PE</t>
  </si>
  <si>
    <r>
      <rPr>
        <b/>
        <sz val="14"/>
        <color rgb="FF0000CC"/>
        <rFont val="Arial"/>
        <family val="2"/>
      </rPr>
      <t>Hemisphere 8 cm PE</t>
    </r>
  </si>
  <si>
    <t>ETR2181</t>
  </si>
  <si>
    <r>
      <rPr>
        <b/>
        <sz val="14"/>
        <color rgb="FF0000CC"/>
        <rFont val="Arial"/>
        <family val="2"/>
      </rPr>
      <t>Hemisphere 10 cm PE</t>
    </r>
  </si>
  <si>
    <t>Also  available in PU UTR 2184</t>
  </si>
  <si>
    <t>ETR2182</t>
  </si>
  <si>
    <r>
      <rPr>
        <b/>
        <sz val="14"/>
        <color rgb="FF0000CC"/>
        <rFont val="Arial"/>
        <family val="2"/>
      </rPr>
      <t>Hemisphere 12 cm PE</t>
    </r>
  </si>
  <si>
    <t>ETR4003</t>
  </si>
  <si>
    <r>
      <rPr>
        <b/>
        <sz val="14"/>
        <color rgb="FF0000CC"/>
        <rFont val="Arial"/>
        <family val="2"/>
      </rPr>
      <t>Hemisphere 15 cm PE</t>
    </r>
  </si>
  <si>
    <t>Also  available in PU UTR 1539</t>
  </si>
  <si>
    <t>ETR2973</t>
  </si>
  <si>
    <r>
      <rPr>
        <b/>
        <sz val="14"/>
        <color rgb="FF0000CC"/>
        <rFont val="Arial"/>
        <family val="2"/>
      </rPr>
      <t>Hemispheres 20 cm PE</t>
    </r>
  </si>
  <si>
    <t>ETR2974</t>
  </si>
  <si>
    <r>
      <rPr>
        <b/>
        <sz val="14"/>
        <color rgb="FF0000CC"/>
        <rFont val="Arial"/>
        <family val="2"/>
      </rPr>
      <t>Hemispheres 25 cm PE</t>
    </r>
  </si>
  <si>
    <t>ETR2123</t>
  </si>
  <si>
    <r>
      <rPr>
        <b/>
        <sz val="14"/>
        <color rgb="FF0000CC"/>
        <rFont val="Arial"/>
        <family val="2"/>
      </rPr>
      <t>Training Pinches L</t>
    </r>
  </si>
  <si>
    <t>160 mm</t>
  </si>
  <si>
    <t>170 mm</t>
  </si>
  <si>
    <t>180 mm</t>
  </si>
  <si>
    <t>4 mm                      20 mm</t>
  </si>
  <si>
    <t>5 mm                      20 mm</t>
  </si>
  <si>
    <t>4 mm                      30 mm</t>
  </si>
  <si>
    <t>5 mm                      30 mm</t>
  </si>
  <si>
    <t>4 mm                      40 mm</t>
  </si>
  <si>
    <t>5 mm                      40 mm</t>
  </si>
  <si>
    <t>4 mm                      50 mm</t>
  </si>
  <si>
    <t>5 mm                      50 mm</t>
  </si>
  <si>
    <t>4 mm                      60 mm</t>
  </si>
  <si>
    <t>5 mm                      60 mm</t>
  </si>
  <si>
    <t>4 mm                      70 mm</t>
  </si>
  <si>
    <t>5 mm                      70 mm</t>
  </si>
  <si>
    <t>4 mm                      80 mm</t>
  </si>
  <si>
    <t>5 mm                      80 mm</t>
  </si>
  <si>
    <t xml:space="preserve">TOTAL Holds </t>
  </si>
  <si>
    <t>IBEX CLIMBING HOLDS</t>
  </si>
  <si>
    <t>MACROS NISYROS THERMOPLASTIC</t>
  </si>
  <si>
    <t xml:space="preserve">NAME </t>
  </si>
  <si>
    <t>HOLDS PER SET</t>
  </si>
  <si>
    <t>TIP</t>
  </si>
  <si>
    <t>Retail price*</t>
  </si>
  <si>
    <t xml:space="preserve">Transparent </t>
  </si>
  <si>
    <t>Jet Black 9005 Glossy</t>
  </si>
  <si>
    <t>Jet Black 9005 Matt</t>
  </si>
  <si>
    <t>Mint 6027</t>
  </si>
  <si>
    <t>Sky Blue 5015</t>
  </si>
  <si>
    <t>Signal Violet 4008</t>
  </si>
  <si>
    <t>US 16-16 Green RAL 6001</t>
  </si>
  <si>
    <t>Sulfur Yellow 1016</t>
  </si>
  <si>
    <t>Pure orange 2004</t>
  </si>
  <si>
    <t>Traffic Red 3020</t>
  </si>
  <si>
    <t>SETS ORDERED</t>
  </si>
  <si>
    <t>TOTAL NUMBER OF MACROS</t>
  </si>
  <si>
    <t>WEIGHT (kg)</t>
  </si>
  <si>
    <t>RETAIL*</t>
  </si>
  <si>
    <t>MACROS S1 - EDGES</t>
  </si>
  <si>
    <t>MACROS M1 - EDGES</t>
  </si>
  <si>
    <r>
      <rPr>
        <b/>
        <u/>
        <sz val="14"/>
        <color rgb="FF0000FF"/>
        <rFont val="Arial"/>
        <family val="2"/>
      </rPr>
      <t>MACROS L1 - EDGES</t>
    </r>
  </si>
  <si>
    <t>MACROS S2 - SLOPERS</t>
  </si>
  <si>
    <r>
      <rPr>
        <b/>
        <u/>
        <sz val="14"/>
        <color rgb="FF0000FF"/>
        <rFont val="Arial"/>
        <family val="2"/>
      </rPr>
      <t>MACROS M2 - SLOPERS</t>
    </r>
  </si>
  <si>
    <r>
      <rPr>
        <b/>
        <u/>
        <sz val="14"/>
        <color rgb="FF0000FF"/>
        <rFont val="Arial"/>
        <family val="2"/>
      </rPr>
      <t>MACROS L2 - SLOPERS</t>
    </r>
  </si>
  <si>
    <t>MACROS S3 - JUGS</t>
  </si>
  <si>
    <r>
      <rPr>
        <b/>
        <u/>
        <sz val="14"/>
        <color rgb="FF0000FF"/>
        <rFont val="Arial"/>
        <family val="2"/>
      </rPr>
      <t>MACROS M3 - JUGS</t>
    </r>
  </si>
  <si>
    <r>
      <rPr>
        <b/>
        <u/>
        <sz val="14"/>
        <color rgb="FF0000FF"/>
        <rFont val="Arial"/>
        <family val="2"/>
      </rPr>
      <t>MACROS L3 - JUGS</t>
    </r>
  </si>
  <si>
    <r>
      <rPr>
        <b/>
        <u/>
        <sz val="14"/>
        <color rgb="FF0000FF"/>
        <rFont val="Arial"/>
        <family val="2"/>
      </rPr>
      <t>MACROS S4 - POCKETS</t>
    </r>
  </si>
  <si>
    <r>
      <rPr>
        <b/>
        <u/>
        <sz val="14"/>
        <color rgb="FF0000FF"/>
        <rFont val="Arial"/>
        <family val="2"/>
      </rPr>
      <t>MACROS M4 - POCKETS</t>
    </r>
  </si>
  <si>
    <t>MACROS L4 - POCKETS</t>
  </si>
  <si>
    <t>MACROS ALL - EDGES</t>
  </si>
  <si>
    <t>MACROS ALL - SLOPERS</t>
  </si>
  <si>
    <t>MACROS ALL - JUGS</t>
  </si>
  <si>
    <t>MACROS ALL - POCKETS</t>
  </si>
  <si>
    <t>TOTAL MACROS NISYROS THERMOPLASTIC:</t>
  </si>
  <si>
    <t>Pure White 9010</t>
  </si>
  <si>
    <t>Window Grey 7040</t>
  </si>
  <si>
    <t>Jet Black 9005</t>
  </si>
  <si>
    <t>RETAIL</t>
  </si>
  <si>
    <t>MACROS ALPHA THERMOPLASTIC</t>
  </si>
  <si>
    <t>Pure Orange 2004</t>
  </si>
  <si>
    <r>
      <rPr>
        <b/>
        <u/>
        <sz val="14"/>
        <color rgb="FF0000FF"/>
        <rFont val="Arial"/>
        <family val="2"/>
      </rPr>
      <t>MACROS S5 - PINCHES</t>
    </r>
  </si>
  <si>
    <r>
      <rPr>
        <b/>
        <u/>
        <sz val="14"/>
        <color rgb="FF0000FF"/>
        <rFont val="Arial"/>
        <family val="2"/>
      </rPr>
      <t>MACROS M5 - PINCHES</t>
    </r>
  </si>
  <si>
    <r>
      <rPr>
        <b/>
        <u/>
        <sz val="14"/>
        <color rgb="FF0000FF"/>
        <rFont val="Arial"/>
        <family val="2"/>
      </rPr>
      <t>MACROS L5 - PINCHES</t>
    </r>
  </si>
  <si>
    <t>2</t>
  </si>
  <si>
    <r>
      <rPr>
        <b/>
        <u/>
        <sz val="14"/>
        <color rgb="FF0000FF"/>
        <rFont val="Arial"/>
        <family val="2"/>
      </rPr>
      <t>MACROS S3 - JUGS</t>
    </r>
  </si>
  <si>
    <r>
      <rPr>
        <b/>
        <u/>
        <sz val="14"/>
        <color rgb="FF0000FF"/>
        <rFont val="Arial"/>
        <family val="2"/>
      </rPr>
      <t>MACROS M3 - JUGS</t>
    </r>
  </si>
  <si>
    <t>MACROS L3 - JUGS</t>
  </si>
  <si>
    <t>MACROS ALL PINCHES</t>
  </si>
  <si>
    <t>8</t>
  </si>
  <si>
    <t>MACROS ALL JUGS</t>
  </si>
  <si>
    <t>TOTAL MACROS ALPHA THERMOPLASTIC:</t>
  </si>
  <si>
    <t>TOTAL THERMOPLASTIC MACROS:</t>
  </si>
  <si>
    <t>Pure ornage 2004</t>
  </si>
  <si>
    <t>by Dario Stefanou</t>
  </si>
  <si>
    <t>Bolts and Screws</t>
  </si>
  <si>
    <t>COST PER ITEM - *No VAT included in prices below.</t>
  </si>
  <si>
    <t>M10 CAP HEAD BOLTS</t>
  </si>
  <si>
    <t>-</t>
  </si>
  <si>
    <t>0,26</t>
  </si>
  <si>
    <t>0,5</t>
  </si>
  <si>
    <t>0,62</t>
  </si>
  <si>
    <t>M10 COUNTERSUNK BOLT</t>
  </si>
  <si>
    <t>4MM SCREWS  FOR WOOD</t>
  </si>
  <si>
    <t>0,08</t>
  </si>
  <si>
    <t>0,09</t>
  </si>
  <si>
    <t>0,1</t>
  </si>
  <si>
    <t>5MM SCREWS FOR WOOD</t>
  </si>
  <si>
    <t>6MM SCREWS  FOR WOOD</t>
  </si>
  <si>
    <t>0,51</t>
  </si>
  <si>
    <t>0,61</t>
  </si>
  <si>
    <t>0,77</t>
  </si>
  <si>
    <t>T-NUT 13 mm</t>
  </si>
  <si>
    <t>SQUARE PLATE NUT</t>
  </si>
  <si>
    <t>Do you need any additional fixins ? Please fill in the ordering sheet below.</t>
  </si>
  <si>
    <t>0</t>
  </si>
  <si>
    <t>4MM SCREWS FOR WOOD</t>
  </si>
  <si>
    <t>6MM SCREWS FOR WOOD</t>
  </si>
  <si>
    <t>TOTAL COST:</t>
  </si>
  <si>
    <t>Available also in PE EBE8116</t>
  </si>
  <si>
    <t>Available also in PE EBE8117</t>
  </si>
  <si>
    <t>Available also in PE EBE8118</t>
  </si>
  <si>
    <t>Available also in PE EBE8120</t>
  </si>
  <si>
    <t>Available also in PE EBE8121</t>
  </si>
  <si>
    <t>Available also in PE EBE8122</t>
  </si>
  <si>
    <t>Available also in PE EBE8123</t>
  </si>
  <si>
    <t>Available also in PE EBE8125</t>
  </si>
  <si>
    <t>Available also in PE EBE8126</t>
  </si>
  <si>
    <t>Available also in PE EBE8127</t>
  </si>
  <si>
    <t>Available also in PE EBE8128</t>
  </si>
  <si>
    <t>Available also in PE EAN7048</t>
  </si>
  <si>
    <t>Available also in PE EAN7049</t>
  </si>
  <si>
    <t>Available also in PU UBE7376</t>
  </si>
  <si>
    <t>Available also in PU UBE7377</t>
  </si>
  <si>
    <t>Available also in PU UBE7664</t>
  </si>
  <si>
    <t>Available also in PU UBE7672</t>
  </si>
  <si>
    <t>Available also in PU UBE7674</t>
  </si>
  <si>
    <t>Available also in PU UBE7675</t>
  </si>
  <si>
    <t>Available also in PU UBE7676</t>
  </si>
  <si>
    <t>Available also in PU UBE7708</t>
  </si>
  <si>
    <t>Available also in PU UBE7709</t>
  </si>
  <si>
    <t>Available also in PU UBE7771</t>
  </si>
  <si>
    <t>Available also in PU UBE7785</t>
  </si>
  <si>
    <t>Available also in PU UAN7855</t>
  </si>
  <si>
    <t>Available also in PU UAN7856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</si>
</sst>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€-2]&quot; &quot;#,##0"/>
    <numFmt numFmtId="165" formatCode="#,##0&quot; &quot;;&quot;-&quot;#,##0&quot; &quot;"/>
    <numFmt numFmtId="166" formatCode="#,##0.0&quot; €&quot;"/>
    <numFmt numFmtId="167" formatCode="0.0"/>
    <numFmt numFmtId="168" formatCode="#,##0.00&quot; €&quot;"/>
    <numFmt numFmtId="169" formatCode="#,##0.0"/>
    <numFmt numFmtId="170" formatCode="#,##0.0&quot; &quot;[$€-2];&quot;-&quot;#,##0.0&quot; &quot;[$€-2]"/>
    <numFmt numFmtId="171" formatCode="[$€-2]&quot; &quot;0"/>
    <numFmt numFmtId="172" formatCode="[$€-2]&quot; &quot;#,##0.0"/>
  </numFmts>
  <fonts count="63" x14ac:knownFonts="1">
    <font>
      <sz val="11"/>
      <color rgb="FF000000"/>
      <name val="Arial"/>
      <scheme val="minor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C04"/>
      <name val="Arial"/>
      <family val="2"/>
    </font>
    <font>
      <b/>
      <u/>
      <sz val="14"/>
      <color rgb="FF0000FF"/>
      <name val="Arial"/>
      <family val="2"/>
    </font>
    <font>
      <b/>
      <i/>
      <sz val="11"/>
      <color rgb="FF376092"/>
      <name val="Arial"/>
      <family val="2"/>
    </font>
    <font>
      <sz val="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72"/>
      <color rgb="FF000000"/>
      <name val="Arial"/>
      <family val="2"/>
    </font>
    <font>
      <b/>
      <sz val="20"/>
      <color rgb="FF000000"/>
      <name val="Arial"/>
      <family val="2"/>
    </font>
    <font>
      <b/>
      <sz val="48"/>
      <color rgb="FF000000"/>
      <name val="Arial"/>
      <family val="2"/>
    </font>
    <font>
      <sz val="36"/>
      <color rgb="FF000000"/>
      <name val="Arial"/>
      <family val="2"/>
    </font>
    <font>
      <b/>
      <sz val="36"/>
      <color rgb="FF000000"/>
      <name val="Arial"/>
      <family val="2"/>
    </font>
    <font>
      <sz val="20"/>
      <color rgb="FF000000"/>
      <name val="Arial"/>
      <family val="2"/>
    </font>
    <font>
      <b/>
      <sz val="14"/>
      <color rgb="FFFFFFFF"/>
      <name val="Arial"/>
      <family val="2"/>
    </font>
    <font>
      <b/>
      <sz val="26"/>
      <color rgb="FF000000"/>
      <name val="Arial"/>
      <family val="2"/>
    </font>
    <font>
      <b/>
      <u/>
      <sz val="36"/>
      <color rgb="FF000000"/>
      <name val="Arial"/>
      <family val="2"/>
    </font>
    <font>
      <b/>
      <u/>
      <sz val="16"/>
      <color rgb="FF000000"/>
      <name val="Arial"/>
      <family val="2"/>
    </font>
    <font>
      <b/>
      <u/>
      <sz val="16"/>
      <color rgb="FF000000"/>
      <name val="Arial"/>
      <family val="2"/>
    </font>
    <font>
      <b/>
      <sz val="24"/>
      <color rgb="FF000000"/>
      <name val="Arial"/>
      <family val="2"/>
    </font>
    <font>
      <b/>
      <u/>
      <sz val="16"/>
      <color rgb="FF000000"/>
      <name val="Arial"/>
      <family val="2"/>
    </font>
    <font>
      <b/>
      <u/>
      <sz val="16"/>
      <color rgb="FF000000"/>
      <name val="Arial"/>
      <family val="2"/>
    </font>
    <font>
      <b/>
      <u/>
      <sz val="14"/>
      <color rgb="FF0000FF"/>
      <name val="Arial"/>
      <family val="2"/>
    </font>
    <font>
      <b/>
      <sz val="14"/>
      <color rgb="FFFF0000"/>
      <name val="Arial"/>
      <family val="2"/>
    </font>
    <font>
      <b/>
      <u/>
      <sz val="14"/>
      <color rgb="FF0000CC"/>
      <name val="Arial"/>
      <family val="2"/>
    </font>
    <font>
      <b/>
      <u/>
      <sz val="14"/>
      <color rgb="FF0000CC"/>
      <name val="Arial"/>
      <family val="2"/>
    </font>
    <font>
      <b/>
      <u/>
      <sz val="14"/>
      <color rgb="FF0000CC"/>
      <name val="Arial"/>
      <family val="2"/>
    </font>
    <font>
      <b/>
      <u/>
      <sz val="14"/>
      <color rgb="FF0000CC"/>
      <name val="Arial"/>
      <family val="2"/>
    </font>
    <font>
      <b/>
      <u/>
      <sz val="14"/>
      <color rgb="FF0000FF"/>
      <name val="Arial"/>
      <family val="2"/>
    </font>
    <font>
      <b/>
      <sz val="14"/>
      <color rgb="FF0000CC"/>
      <name val="Arial"/>
      <family val="2"/>
    </font>
    <font>
      <b/>
      <u/>
      <sz val="28"/>
      <color rgb="FF000000"/>
      <name val="Arial"/>
      <family val="2"/>
    </font>
    <font>
      <b/>
      <u/>
      <sz val="36"/>
      <color rgb="FF000000"/>
      <name val="Arial"/>
      <family val="2"/>
    </font>
    <font>
      <b/>
      <sz val="14"/>
      <color rgb="FFFF2600"/>
      <name val="Arial"/>
      <family val="2"/>
    </font>
    <font>
      <b/>
      <u/>
      <sz val="14"/>
      <color rgb="FF0000FF"/>
      <name val="Arial"/>
      <family val="2"/>
    </font>
    <font>
      <b/>
      <u/>
      <sz val="28"/>
      <color rgb="FF000000"/>
      <name val="Arial"/>
      <family val="2"/>
    </font>
    <font>
      <b/>
      <u/>
      <sz val="36"/>
      <color rgb="FF000000"/>
      <name val="Arial"/>
      <family val="2"/>
    </font>
    <font>
      <b/>
      <u/>
      <sz val="14"/>
      <color rgb="FF0000FF"/>
      <name val="Arial"/>
      <family val="2"/>
    </font>
    <font>
      <b/>
      <sz val="14"/>
      <color rgb="FF0000FF"/>
      <name val="Arial"/>
      <family val="2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u/>
      <sz val="36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b/>
      <u/>
      <sz val="14"/>
      <color rgb="FF0000FF"/>
      <name val="Arial"/>
      <family val="2"/>
    </font>
    <font>
      <b/>
      <sz val="14"/>
      <color rgb="FF914700"/>
      <name val="Arial"/>
      <family val="2"/>
    </font>
    <font>
      <b/>
      <u/>
      <sz val="14"/>
      <color rgb="FF0000FF"/>
      <name val="Arial"/>
      <family val="2"/>
    </font>
    <font>
      <b/>
      <u/>
      <sz val="14"/>
      <color rgb="FF000000"/>
      <name val="Arial"/>
      <family val="2"/>
    </font>
    <font>
      <b/>
      <u/>
      <sz val="36"/>
      <color rgb="FF000000"/>
      <name val="Arial"/>
      <family val="2"/>
    </font>
    <font>
      <b/>
      <u/>
      <sz val="36"/>
      <color rgb="FF000000"/>
      <name val="Arial"/>
      <family val="2"/>
    </font>
    <font>
      <b/>
      <sz val="13"/>
      <color rgb="FF000000"/>
      <name val="Arial"/>
      <family val="2"/>
    </font>
    <font>
      <sz val="14"/>
      <color rgb="FFFFFFFF"/>
      <name val="Arial"/>
      <family val="2"/>
    </font>
    <font>
      <b/>
      <u/>
      <sz val="14"/>
      <color rgb="FF0000FF"/>
      <name val="Arial"/>
      <family val="2"/>
    </font>
    <font>
      <b/>
      <u/>
      <sz val="14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4"/>
      <color rgb="FF4472C4"/>
      <name val="Arial"/>
      <family val="2"/>
    </font>
    <font>
      <u/>
      <sz val="11"/>
      <color theme="10"/>
      <name val="Arial"/>
      <family val="2"/>
      <scheme val="minor"/>
    </font>
    <font>
      <b/>
      <u/>
      <sz val="14"/>
      <color theme="10"/>
      <name val="Arial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E7D86"/>
        <bgColor rgb="FFDE7D86"/>
      </patternFill>
    </fill>
    <fill>
      <patternFill patternType="solid">
        <fgColor rgb="FF000000"/>
        <bgColor rgb="FF000000"/>
      </patternFill>
    </fill>
    <fill>
      <patternFill patternType="solid">
        <fgColor rgb="FFBFBEBF"/>
        <bgColor rgb="FFBFBEBF"/>
      </patternFill>
    </fill>
    <fill>
      <patternFill patternType="solid">
        <fgColor rgb="FFBDBEBF"/>
        <bgColor rgb="FFBDBEBF"/>
      </patternFill>
    </fill>
    <fill>
      <patternFill patternType="solid">
        <fgColor rgb="FF0073F2"/>
        <bgColor rgb="FF0073F2"/>
      </patternFill>
    </fill>
    <fill>
      <patternFill patternType="solid">
        <fgColor rgb="FFECFD0B"/>
        <bgColor rgb="FFECFD0B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00FBDF"/>
        <bgColor rgb="FF00FBDF"/>
      </patternFill>
    </fill>
    <fill>
      <patternFill patternType="solid">
        <fgColor rgb="FF990099"/>
        <bgColor rgb="FF990099"/>
      </patternFill>
    </fill>
    <fill>
      <patternFill patternType="solid">
        <fgColor rgb="FFFF3300"/>
        <bgColor rgb="FFFF3300"/>
      </patternFill>
    </fill>
    <fill>
      <patternFill patternType="solid">
        <fgColor rgb="FFFF8F8F"/>
        <bgColor rgb="FFFF8F8F"/>
      </patternFill>
    </fill>
    <fill>
      <patternFill patternType="solid">
        <fgColor rgb="FF009E00"/>
        <bgColor rgb="FF009E00"/>
      </patternFill>
    </fill>
    <fill>
      <patternFill patternType="solid">
        <fgColor rgb="FFFF7A0D"/>
        <bgColor rgb="FFFF7A0D"/>
      </patternFill>
    </fill>
    <fill>
      <patternFill patternType="solid">
        <fgColor rgb="FFFF5757"/>
        <bgColor rgb="FFFF5757"/>
      </patternFill>
    </fill>
    <fill>
      <patternFill patternType="solid">
        <fgColor rgb="FF66FF33"/>
        <bgColor rgb="FF66FF33"/>
      </patternFill>
    </fill>
    <fill>
      <patternFill patternType="solid">
        <fgColor rgb="FFA400A4"/>
        <bgColor rgb="FFA400A4"/>
      </patternFill>
    </fill>
    <fill>
      <patternFill patternType="solid">
        <fgColor rgb="FFBBB9BA"/>
        <bgColor rgb="FFBBB9BA"/>
      </patternFill>
    </fill>
    <fill>
      <patternFill patternType="solid">
        <fgColor rgb="FF4EDA08"/>
        <bgColor rgb="FF4EDA08"/>
      </patternFill>
    </fill>
    <fill>
      <patternFill patternType="solid">
        <fgColor rgb="FFED7D31"/>
        <bgColor rgb="FFED7D31"/>
      </patternFill>
    </fill>
    <fill>
      <patternFill patternType="solid">
        <fgColor rgb="FFE5FF47"/>
        <bgColor rgb="FFE5FF47"/>
      </patternFill>
    </fill>
    <fill>
      <patternFill patternType="solid">
        <fgColor rgb="FF008000"/>
        <bgColor rgb="FF008000"/>
      </patternFill>
    </fill>
    <fill>
      <patternFill patternType="solid">
        <fgColor rgb="FF7030A0"/>
        <bgColor rgb="FF7030A0"/>
      </patternFill>
    </fill>
    <fill>
      <patternFill patternType="solid">
        <fgColor rgb="FF77D641"/>
        <bgColor rgb="FF77D641"/>
      </patternFill>
    </fill>
    <fill>
      <patternFill patternType="solid">
        <fgColor rgb="FFA7A7A7"/>
        <bgColor rgb="FFA7A7A7"/>
      </patternFill>
    </fill>
    <fill>
      <patternFill patternType="solid">
        <fgColor rgb="FFBFBFBE"/>
        <bgColor rgb="FFBFBFBE"/>
      </patternFill>
    </fill>
    <fill>
      <patternFill patternType="solid">
        <fgColor rgb="FFF2F2F2"/>
        <bgColor rgb="FFF2F2F2"/>
      </patternFill>
    </fill>
    <fill>
      <patternFill patternType="solid">
        <fgColor rgb="FFA3A3A3"/>
        <bgColor rgb="FFA3A3A3"/>
      </patternFill>
    </fill>
    <fill>
      <patternFill patternType="solid">
        <fgColor rgb="FF262626"/>
        <bgColor rgb="FF262626"/>
      </patternFill>
    </fill>
    <fill>
      <patternFill patternType="solid">
        <fgColor rgb="FF26D0DF"/>
        <bgColor rgb="FF26D0DF"/>
      </patternFill>
    </fill>
    <fill>
      <patternFill patternType="solid">
        <fgColor rgb="FF5691FD"/>
        <bgColor rgb="FF5691FD"/>
      </patternFill>
    </fill>
    <fill>
      <patternFill patternType="solid">
        <fgColor rgb="FF660066"/>
        <bgColor rgb="FF660066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F6792C"/>
        <bgColor rgb="FFF6792C"/>
      </patternFill>
    </fill>
    <fill>
      <patternFill patternType="solid">
        <fgColor rgb="FF303030"/>
        <bgColor rgb="FF303030"/>
      </patternFill>
    </fill>
    <fill>
      <patternFill patternType="solid">
        <fgColor rgb="FF27DDEF"/>
        <bgColor rgb="FF27DDEF"/>
      </patternFill>
    </fill>
    <fill>
      <patternFill patternType="solid">
        <fgColor rgb="FFA5D438"/>
        <bgColor rgb="FFA5D438"/>
      </patternFill>
    </fill>
    <fill>
      <patternFill patternType="solid">
        <fgColor rgb="FF52A3FF"/>
        <bgColor rgb="FF52A3FF"/>
      </patternFill>
    </fill>
    <fill>
      <patternFill patternType="solid">
        <fgColor rgb="FF9815A1"/>
        <bgColor rgb="FF9815A1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21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rgb="FFFFFFFF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AAAAAA"/>
      </right>
      <top style="thick">
        <color rgb="FF000000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ck">
        <color rgb="FF000000"/>
      </right>
      <top/>
      <bottom style="thin">
        <color rgb="FFFFFFFF"/>
      </bottom>
      <diagonal/>
    </border>
    <border>
      <left style="thin">
        <color rgb="FFAAAAAA"/>
      </left>
      <right/>
      <top style="thin">
        <color rgb="FFFFFFFF"/>
      </top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AAAAAA"/>
      </right>
      <top style="thick">
        <color rgb="FF000000"/>
      </top>
      <bottom/>
      <diagonal/>
    </border>
    <border>
      <left style="thin">
        <color rgb="FFAAAAAA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ck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FFFFFF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FFFFFF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FFFFFF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FFFFFF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AAAAAA"/>
      </right>
      <top/>
      <bottom style="thick">
        <color rgb="FF000000"/>
      </bottom>
      <diagonal/>
    </border>
    <border>
      <left style="thin">
        <color rgb="FFAAAAAA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AAAAAA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525252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525252"/>
      </top>
      <bottom style="thick">
        <color rgb="FF525252"/>
      </bottom>
      <diagonal/>
    </border>
    <border>
      <left style="thick">
        <color rgb="FF000000"/>
      </left>
      <right style="thick">
        <color rgb="FF000000"/>
      </right>
      <top style="thick">
        <color rgb="FF525252"/>
      </top>
      <bottom style="thick">
        <color rgb="FF000000"/>
      </bottom>
      <diagonal/>
    </border>
    <border>
      <left style="thin">
        <color rgb="FFAAAAAA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AAAAAA"/>
      </left>
      <right/>
      <top style="thick">
        <color rgb="FF000000"/>
      </top>
      <bottom style="thick">
        <color rgb="FF000000"/>
      </bottom>
      <diagonal/>
    </border>
    <border>
      <left style="thin">
        <color rgb="FFAAAAAA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AAAAAA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AAAAAA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AAAAAA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FFFFFF"/>
      </bottom>
      <diagonal/>
    </border>
    <border>
      <left/>
      <right/>
      <top style="thick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FFFFFF"/>
      </right>
      <top style="thick">
        <color rgb="FF000000"/>
      </top>
      <bottom style="thick">
        <color rgb="FF000000"/>
      </bottom>
      <diagonal/>
    </border>
    <border>
      <left style="thick">
        <color rgb="FFFFFFFF"/>
      </left>
      <right style="thick">
        <color rgb="FFFFFFFF"/>
      </right>
      <top style="thick">
        <color rgb="FF000000"/>
      </top>
      <bottom/>
      <diagonal/>
    </border>
    <border>
      <left style="thick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525252"/>
      </top>
      <bottom style="thin">
        <color rgb="FF525252"/>
      </bottom>
      <diagonal/>
    </border>
    <border>
      <left style="thick">
        <color rgb="FF000000"/>
      </left>
      <right style="thick">
        <color rgb="FF000000"/>
      </right>
      <top style="thin">
        <color rgb="FF525252"/>
      </top>
      <bottom style="thick">
        <color rgb="FF525252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525252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525252"/>
      </top>
      <bottom/>
      <diagonal/>
    </border>
    <border>
      <left/>
      <right style="thin">
        <color rgb="FFAAAAAA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525252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rgb="FF525252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AAAAAA"/>
      </left>
      <right/>
      <top style="thick">
        <color rgb="FF000000"/>
      </top>
      <bottom/>
      <diagonal/>
    </border>
    <border>
      <left/>
      <right/>
      <top style="thin">
        <color rgb="FFAAAAAA"/>
      </top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000000"/>
      </top>
      <bottom/>
      <diagonal/>
    </border>
  </borders>
  <cellStyleXfs count="2">
    <xf numFmtId="0" fontId="0" fillId="0" borderId="0"/>
    <xf numFmtId="0" fontId="61" fillId="0" borderId="0" applyNumberFormat="0" applyFill="0" applyBorder="0" applyAlignment="0" applyProtection="0"/>
  </cellStyleXfs>
  <cellXfs count="85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4" fillId="2" borderId="10" xfId="0" applyFont="1" applyFill="1" applyBorder="1"/>
    <xf numFmtId="0" fontId="5" fillId="2" borderId="24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1" fillId="2" borderId="24" xfId="0" applyFont="1" applyFill="1" applyBorder="1"/>
    <xf numFmtId="0" fontId="4" fillId="2" borderId="26" xfId="0" applyFont="1" applyFill="1" applyBorder="1"/>
    <xf numFmtId="0" fontId="1" fillId="2" borderId="30" xfId="0" applyFont="1" applyFill="1" applyBorder="1"/>
    <xf numFmtId="0" fontId="1" fillId="2" borderId="26" xfId="0" applyFont="1" applyFill="1" applyBorder="1"/>
    <xf numFmtId="49" fontId="5" fillId="2" borderId="31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vertical="center"/>
    </xf>
    <xf numFmtId="0" fontId="5" fillId="2" borderId="41" xfId="0" applyFont="1" applyFill="1" applyBorder="1"/>
    <xf numFmtId="0" fontId="4" fillId="2" borderId="41" xfId="0" applyFont="1" applyFill="1" applyBorder="1"/>
    <xf numFmtId="0" fontId="5" fillId="2" borderId="10" xfId="0" applyFont="1" applyFill="1" applyBorder="1"/>
    <xf numFmtId="0" fontId="1" fillId="2" borderId="41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30" xfId="0" applyFont="1" applyFill="1" applyBorder="1"/>
    <xf numFmtId="49" fontId="1" fillId="2" borderId="10" xfId="0" applyNumberFormat="1" applyFont="1" applyFill="1" applyBorder="1"/>
    <xf numFmtId="49" fontId="4" fillId="2" borderId="31" xfId="0" applyNumberFormat="1" applyFont="1" applyFill="1" applyBorder="1" applyAlignment="1">
      <alignment horizontal="center" vertical="center"/>
    </xf>
    <xf numFmtId="0" fontId="5" fillId="2" borderId="44" xfId="0" applyFont="1" applyFill="1" applyBorder="1"/>
    <xf numFmtId="0" fontId="5" fillId="2" borderId="30" xfId="0" applyFont="1" applyFill="1" applyBorder="1"/>
    <xf numFmtId="0" fontId="5" fillId="2" borderId="26" xfId="0" applyFont="1" applyFill="1" applyBorder="1"/>
    <xf numFmtId="49" fontId="4" fillId="2" borderId="30" xfId="0" applyNumberFormat="1" applyFont="1" applyFill="1" applyBorder="1" applyAlignment="1">
      <alignment vertical="center"/>
    </xf>
    <xf numFmtId="49" fontId="4" fillId="2" borderId="26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  <xf numFmtId="0" fontId="1" fillId="2" borderId="46" xfId="0" applyFont="1" applyFill="1" applyBorder="1"/>
    <xf numFmtId="0" fontId="4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49" fontId="5" fillId="3" borderId="48" xfId="0" applyNumberFormat="1" applyFont="1" applyFill="1" applyBorder="1" applyAlignment="1">
      <alignment horizontal="center"/>
    </xf>
    <xf numFmtId="49" fontId="5" fillId="3" borderId="44" xfId="0" applyNumberFormat="1" applyFont="1" applyFill="1" applyBorder="1" applyAlignment="1">
      <alignment horizontal="center"/>
    </xf>
    <xf numFmtId="0" fontId="1" fillId="2" borderId="50" xfId="0" applyFont="1" applyFill="1" applyBorder="1"/>
    <xf numFmtId="0" fontId="1" fillId="2" borderId="51" xfId="0" applyFont="1" applyFill="1" applyBorder="1"/>
    <xf numFmtId="0" fontId="1" fillId="2" borderId="52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5" xfId="0" applyFont="1" applyFill="1" applyBorder="1"/>
    <xf numFmtId="0" fontId="1" fillId="2" borderId="56" xfId="0" applyFont="1" applyFill="1" applyBorder="1"/>
    <xf numFmtId="0" fontId="1" fillId="2" borderId="57" xfId="0" applyFont="1" applyFill="1" applyBorder="1"/>
    <xf numFmtId="0" fontId="1" fillId="0" borderId="0" xfId="0" applyFont="1"/>
    <xf numFmtId="0" fontId="9" fillId="5" borderId="31" xfId="0" applyFont="1" applyFill="1" applyBorder="1"/>
    <xf numFmtId="0" fontId="4" fillId="5" borderId="48" xfId="0" applyFont="1" applyFill="1" applyBorder="1" applyAlignment="1">
      <alignment horizontal="left" vertical="center"/>
    </xf>
    <xf numFmtId="0" fontId="4" fillId="5" borderId="44" xfId="0" applyFont="1" applyFill="1" applyBorder="1" applyAlignment="1">
      <alignment horizontal="left" vertical="center"/>
    </xf>
    <xf numFmtId="0" fontId="10" fillId="5" borderId="44" xfId="0" applyFont="1" applyFill="1" applyBorder="1" applyAlignment="1">
      <alignment horizontal="left" vertical="center"/>
    </xf>
    <xf numFmtId="0" fontId="1" fillId="5" borderId="44" xfId="0" applyFont="1" applyFill="1" applyBorder="1"/>
    <xf numFmtId="0" fontId="1" fillId="5" borderId="58" xfId="0" applyFont="1" applyFill="1" applyBorder="1"/>
    <xf numFmtId="0" fontId="1" fillId="5" borderId="59" xfId="0" applyFont="1" applyFill="1" applyBorder="1"/>
    <xf numFmtId="49" fontId="4" fillId="5" borderId="31" xfId="0" applyNumberFormat="1" applyFont="1" applyFill="1" applyBorder="1" applyAlignment="1">
      <alignment horizontal="left" vertical="center" wrapText="1"/>
    </xf>
    <xf numFmtId="0" fontId="1" fillId="5" borderId="60" xfId="0" applyFont="1" applyFill="1" applyBorder="1"/>
    <xf numFmtId="0" fontId="11" fillId="5" borderId="61" xfId="0" applyFont="1" applyFill="1" applyBorder="1"/>
    <xf numFmtId="0" fontId="1" fillId="5" borderId="62" xfId="0" applyFont="1" applyFill="1" applyBorder="1"/>
    <xf numFmtId="0" fontId="1" fillId="5" borderId="0" xfId="0" applyFont="1" applyFill="1"/>
    <xf numFmtId="0" fontId="4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/>
    <xf numFmtId="0" fontId="1" fillId="2" borderId="66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9" xfId="0" applyFont="1" applyFill="1" applyBorder="1"/>
    <xf numFmtId="0" fontId="11" fillId="5" borderId="70" xfId="0" applyFont="1" applyFill="1" applyBorder="1"/>
    <xf numFmtId="0" fontId="1" fillId="2" borderId="71" xfId="0" applyFont="1" applyFill="1" applyBorder="1"/>
    <xf numFmtId="0" fontId="13" fillId="5" borderId="72" xfId="0" applyFont="1" applyFill="1" applyBorder="1" applyAlignment="1">
      <alignment horizontal="center" vertical="center" wrapText="1"/>
    </xf>
    <xf numFmtId="0" fontId="11" fillId="5" borderId="73" xfId="0" applyFont="1" applyFill="1" applyBorder="1"/>
    <xf numFmtId="0" fontId="11" fillId="5" borderId="0" xfId="0" applyFont="1" applyFill="1"/>
    <xf numFmtId="0" fontId="1" fillId="5" borderId="73" xfId="0" applyFont="1" applyFill="1" applyBorder="1"/>
    <xf numFmtId="0" fontId="4" fillId="2" borderId="75" xfId="0" applyFont="1" applyFill="1" applyBorder="1" applyAlignment="1">
      <alignment horizontal="center" vertical="center" wrapText="1"/>
    </xf>
    <xf numFmtId="0" fontId="10" fillId="2" borderId="79" xfId="0" applyFont="1" applyFill="1" applyBorder="1"/>
    <xf numFmtId="0" fontId="15" fillId="2" borderId="79" xfId="0" applyFont="1" applyFill="1" applyBorder="1"/>
    <xf numFmtId="0" fontId="1" fillId="2" borderId="80" xfId="0" applyFont="1" applyFill="1" applyBorder="1"/>
    <xf numFmtId="0" fontId="1" fillId="2" borderId="81" xfId="0" applyFont="1" applyFill="1" applyBorder="1"/>
    <xf numFmtId="0" fontId="1" fillId="2" borderId="82" xfId="0" applyFont="1" applyFill="1" applyBorder="1"/>
    <xf numFmtId="0" fontId="16" fillId="2" borderId="83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1" fillId="5" borderId="2" xfId="0" applyFont="1" applyFill="1" applyBorder="1"/>
    <xf numFmtId="0" fontId="11" fillId="2" borderId="84" xfId="0" applyFont="1" applyFill="1" applyBorder="1"/>
    <xf numFmtId="0" fontId="11" fillId="2" borderId="85" xfId="0" applyFont="1" applyFill="1" applyBorder="1"/>
    <xf numFmtId="0" fontId="11" fillId="2" borderId="86" xfId="0" applyFont="1" applyFill="1" applyBorder="1"/>
    <xf numFmtId="0" fontId="13" fillId="5" borderId="87" xfId="0" applyFont="1" applyFill="1" applyBorder="1" applyAlignment="1">
      <alignment horizontal="center" vertical="center" wrapText="1"/>
    </xf>
    <xf numFmtId="0" fontId="11" fillId="2" borderId="88" xfId="0" applyFont="1" applyFill="1" applyBorder="1"/>
    <xf numFmtId="0" fontId="1" fillId="2" borderId="89" xfId="0" applyFont="1" applyFill="1" applyBorder="1"/>
    <xf numFmtId="0" fontId="1" fillId="2" borderId="90" xfId="0" applyFont="1" applyFill="1" applyBorder="1"/>
    <xf numFmtId="49" fontId="15" fillId="2" borderId="79" xfId="0" applyNumberFormat="1" applyFont="1" applyFill="1" applyBorder="1"/>
    <xf numFmtId="0" fontId="16" fillId="2" borderId="30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1" fillId="5" borderId="10" xfId="0" applyFont="1" applyFill="1" applyBorder="1"/>
    <xf numFmtId="0" fontId="11" fillId="2" borderId="91" xfId="0" applyFont="1" applyFill="1" applyBorder="1"/>
    <xf numFmtId="0" fontId="11" fillId="2" borderId="81" xfId="0" applyFont="1" applyFill="1" applyBorder="1"/>
    <xf numFmtId="0" fontId="11" fillId="2" borderId="82" xfId="0" applyFont="1" applyFill="1" applyBorder="1"/>
    <xf numFmtId="0" fontId="13" fillId="5" borderId="31" xfId="0" applyFont="1" applyFill="1" applyBorder="1" applyAlignment="1">
      <alignment horizontal="center" vertical="center" wrapText="1"/>
    </xf>
    <xf numFmtId="0" fontId="11" fillId="2" borderId="92" xfId="0" applyFont="1" applyFill="1" applyBorder="1"/>
    <xf numFmtId="0" fontId="1" fillId="2" borderId="93" xfId="0" applyFont="1" applyFill="1" applyBorder="1"/>
    <xf numFmtId="0" fontId="1" fillId="5" borderId="94" xfId="0" applyFont="1" applyFill="1" applyBorder="1"/>
    <xf numFmtId="0" fontId="4" fillId="2" borderId="96" xfId="0" applyFont="1" applyFill="1" applyBorder="1" applyAlignment="1">
      <alignment horizontal="center" vertical="center" wrapText="1"/>
    </xf>
    <xf numFmtId="0" fontId="1" fillId="2" borderId="97" xfId="0" applyFont="1" applyFill="1" applyBorder="1"/>
    <xf numFmtId="0" fontId="4" fillId="2" borderId="98" xfId="0" applyFont="1" applyFill="1" applyBorder="1" applyAlignment="1">
      <alignment horizontal="center" vertical="center"/>
    </xf>
    <xf numFmtId="0" fontId="1" fillId="2" borderId="99" xfId="0" applyFont="1" applyFill="1" applyBorder="1"/>
    <xf numFmtId="0" fontId="1" fillId="2" borderId="100" xfId="0" applyFont="1" applyFill="1" applyBorder="1"/>
    <xf numFmtId="0" fontId="1" fillId="2" borderId="101" xfId="0" applyFont="1" applyFill="1" applyBorder="1"/>
    <xf numFmtId="0" fontId="10" fillId="2" borderId="98" xfId="0" applyFont="1" applyFill="1" applyBorder="1"/>
    <xf numFmtId="0" fontId="1" fillId="2" borderId="102" xfId="0" applyFont="1" applyFill="1" applyBorder="1"/>
    <xf numFmtId="0" fontId="1" fillId="2" borderId="103" xfId="0" applyFont="1" applyFill="1" applyBorder="1"/>
    <xf numFmtId="0" fontId="16" fillId="2" borderId="104" xfId="0" applyFont="1" applyFill="1" applyBorder="1" applyAlignment="1">
      <alignment vertical="center"/>
    </xf>
    <xf numFmtId="0" fontId="16" fillId="2" borderId="24" xfId="0" applyFont="1" applyFill="1" applyBorder="1" applyAlignment="1">
      <alignment vertical="center"/>
    </xf>
    <xf numFmtId="0" fontId="11" fillId="5" borderId="24" xfId="0" applyFont="1" applyFill="1" applyBorder="1"/>
    <xf numFmtId="0" fontId="11" fillId="2" borderId="105" xfId="0" applyFont="1" applyFill="1" applyBorder="1"/>
    <xf numFmtId="0" fontId="11" fillId="2" borderId="100" xfId="0" applyFont="1" applyFill="1" applyBorder="1"/>
    <xf numFmtId="0" fontId="11" fillId="2" borderId="103" xfId="0" applyFont="1" applyFill="1" applyBorder="1"/>
    <xf numFmtId="0" fontId="11" fillId="2" borderId="106" xfId="0" applyFont="1" applyFill="1" applyBorder="1"/>
    <xf numFmtId="0" fontId="11" fillId="5" borderId="94" xfId="0" applyFont="1" applyFill="1" applyBorder="1"/>
    <xf numFmtId="0" fontId="4" fillId="5" borderId="31" xfId="0" applyFont="1" applyFill="1" applyBorder="1" applyAlignment="1">
      <alignment horizontal="left" vertical="center"/>
    </xf>
    <xf numFmtId="0" fontId="4" fillId="5" borderId="107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" fillId="5" borderId="31" xfId="0" applyFont="1" applyFill="1" applyBorder="1"/>
    <xf numFmtId="0" fontId="4" fillId="5" borderId="31" xfId="0" applyFont="1" applyFill="1" applyBorder="1" applyAlignment="1">
      <alignment vertical="center"/>
    </xf>
    <xf numFmtId="0" fontId="17" fillId="5" borderId="48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49" fontId="4" fillId="5" borderId="44" xfId="0" applyNumberFormat="1" applyFont="1" applyFill="1" applyBorder="1" applyAlignment="1">
      <alignment horizontal="center" vertical="center"/>
    </xf>
    <xf numFmtId="49" fontId="4" fillId="5" borderId="108" xfId="0" applyNumberFormat="1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/>
    </xf>
    <xf numFmtId="49" fontId="18" fillId="5" borderId="31" xfId="0" applyNumberFormat="1" applyFont="1" applyFill="1" applyBorder="1" applyAlignment="1">
      <alignment horizontal="center" vertical="center"/>
    </xf>
    <xf numFmtId="49" fontId="4" fillId="5" borderId="48" xfId="0" applyNumberFormat="1" applyFont="1" applyFill="1" applyBorder="1" applyAlignment="1">
      <alignment vertical="center"/>
    </xf>
    <xf numFmtId="49" fontId="4" fillId="5" borderId="108" xfId="0" applyNumberFormat="1" applyFont="1" applyFill="1" applyBorder="1" applyAlignment="1">
      <alignment vertical="center"/>
    </xf>
    <xf numFmtId="49" fontId="19" fillId="5" borderId="31" xfId="0" applyNumberFormat="1" applyFont="1" applyFill="1" applyBorder="1" applyAlignment="1">
      <alignment vertical="center" wrapText="1"/>
    </xf>
    <xf numFmtId="0" fontId="4" fillId="5" borderId="0" xfId="0" applyFont="1" applyFill="1" applyAlignment="1">
      <alignment vertical="center"/>
    </xf>
    <xf numFmtId="49" fontId="16" fillId="6" borderId="31" xfId="0" applyNumberFormat="1" applyFont="1" applyFill="1" applyBorder="1" applyAlignment="1">
      <alignment vertical="center"/>
    </xf>
    <xf numFmtId="0" fontId="4" fillId="6" borderId="31" xfId="0" applyFont="1" applyFill="1" applyBorder="1" applyAlignment="1">
      <alignment horizontal="left" vertical="center"/>
    </xf>
    <xf numFmtId="49" fontId="20" fillId="6" borderId="48" xfId="0" applyNumberFormat="1" applyFont="1" applyFill="1" applyBorder="1" applyAlignment="1">
      <alignment horizontal="left" vertical="center"/>
    </xf>
    <xf numFmtId="0" fontId="4" fillId="6" borderId="108" xfId="0" applyFont="1" applyFill="1" applyBorder="1" applyAlignment="1">
      <alignment horizontal="left" vertical="center"/>
    </xf>
    <xf numFmtId="0" fontId="4" fillId="5" borderId="48" xfId="0" applyFont="1" applyFill="1" applyBorder="1" applyAlignment="1">
      <alignment vertical="center"/>
    </xf>
    <xf numFmtId="49" fontId="4" fillId="7" borderId="44" xfId="0" applyNumberFormat="1" applyFont="1" applyFill="1" applyBorder="1" applyAlignment="1">
      <alignment horizontal="left" vertical="center" wrapText="1"/>
    </xf>
    <xf numFmtId="49" fontId="4" fillId="7" borderId="108" xfId="0" applyNumberFormat="1" applyFont="1" applyFill="1" applyBorder="1" applyAlignment="1">
      <alignment horizontal="center" vertical="center" wrapText="1"/>
    </xf>
    <xf numFmtId="0" fontId="4" fillId="5" borderId="108" xfId="0" applyFont="1" applyFill="1" applyBorder="1" applyAlignment="1">
      <alignment vertical="center"/>
    </xf>
    <xf numFmtId="49" fontId="4" fillId="7" borderId="31" xfId="0" applyNumberFormat="1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vertical="center"/>
    </xf>
    <xf numFmtId="0" fontId="13" fillId="2" borderId="44" xfId="0" applyFont="1" applyFill="1" applyBorder="1" applyAlignment="1">
      <alignment vertical="center"/>
    </xf>
    <xf numFmtId="49" fontId="16" fillId="2" borderId="44" xfId="0" applyNumberFormat="1" applyFont="1" applyFill="1" applyBorder="1" applyAlignment="1">
      <alignment vertical="center"/>
    </xf>
    <xf numFmtId="1" fontId="16" fillId="2" borderId="44" xfId="0" applyNumberFormat="1" applyFont="1" applyFill="1" applyBorder="1" applyAlignment="1">
      <alignment vertical="center"/>
    </xf>
    <xf numFmtId="1" fontId="16" fillId="2" borderId="108" xfId="0" applyNumberFormat="1" applyFont="1" applyFill="1" applyBorder="1" applyAlignment="1">
      <alignment vertical="center"/>
    </xf>
    <xf numFmtId="49" fontId="4" fillId="3" borderId="109" xfId="0" applyNumberFormat="1" applyFont="1" applyFill="1" applyBorder="1" applyAlignment="1">
      <alignment horizontal="left" vertical="center"/>
    </xf>
    <xf numFmtId="49" fontId="4" fillId="3" borderId="41" xfId="0" applyNumberFormat="1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21" fillId="3" borderId="41" xfId="0" applyFont="1" applyFill="1" applyBorder="1" applyAlignment="1">
      <alignment vertical="center"/>
    </xf>
    <xf numFmtId="0" fontId="22" fillId="3" borderId="110" xfId="0" applyFont="1" applyFill="1" applyBorder="1" applyAlignment="1">
      <alignment vertical="center"/>
    </xf>
    <xf numFmtId="0" fontId="16" fillId="3" borderId="48" xfId="0" applyFont="1" applyFill="1" applyBorder="1" applyAlignment="1">
      <alignment horizontal="left" vertical="center"/>
    </xf>
    <xf numFmtId="0" fontId="14" fillId="3" borderId="44" xfId="0" applyFont="1" applyFill="1" applyBorder="1" applyAlignment="1">
      <alignment vertical="center"/>
    </xf>
    <xf numFmtId="0" fontId="1" fillId="3" borderId="44" xfId="0" applyFont="1" applyFill="1" applyBorder="1"/>
    <xf numFmtId="49" fontId="16" fillId="3" borderId="44" xfId="0" applyNumberFormat="1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108" xfId="0" applyFont="1" applyFill="1" applyBorder="1" applyAlignment="1">
      <alignment vertical="center"/>
    </xf>
    <xf numFmtId="0" fontId="10" fillId="5" borderId="111" xfId="0" applyFont="1" applyFill="1" applyBorder="1"/>
    <xf numFmtId="0" fontId="13" fillId="5" borderId="31" xfId="0" applyFont="1" applyFill="1" applyBorder="1" applyAlignment="1">
      <alignment horizontal="center" vertical="top" wrapText="1"/>
    </xf>
    <xf numFmtId="0" fontId="4" fillId="3" borderId="104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vertical="center"/>
    </xf>
    <xf numFmtId="0" fontId="25" fillId="3" borderId="113" xfId="0" applyFont="1" applyFill="1" applyBorder="1" applyAlignment="1">
      <alignment vertical="center"/>
    </xf>
    <xf numFmtId="49" fontId="4" fillId="3" borderId="114" xfId="0" applyNumberFormat="1" applyFont="1" applyFill="1" applyBorder="1" applyAlignment="1">
      <alignment vertical="center"/>
    </xf>
    <xf numFmtId="0" fontId="1" fillId="3" borderId="115" xfId="0" applyFont="1" applyFill="1" applyBorder="1"/>
    <xf numFmtId="0" fontId="14" fillId="3" borderId="116" xfId="0" applyFont="1" applyFill="1" applyBorder="1" applyAlignment="1">
      <alignment vertical="center"/>
    </xf>
    <xf numFmtId="0" fontId="10" fillId="5" borderId="117" xfId="0" applyFont="1" applyFill="1" applyBorder="1"/>
    <xf numFmtId="49" fontId="4" fillId="7" borderId="31" xfId="0" applyNumberFormat="1" applyFont="1" applyFill="1" applyBorder="1" applyAlignment="1">
      <alignment vertical="center"/>
    </xf>
    <xf numFmtId="49" fontId="4" fillId="7" borderId="48" xfId="0" applyNumberFormat="1" applyFont="1" applyFill="1" applyBorder="1" applyAlignment="1">
      <alignment horizontal="left" vertical="center"/>
    </xf>
    <xf numFmtId="0" fontId="4" fillId="7" borderId="108" xfId="0" applyFont="1" applyFill="1" applyBorder="1" applyAlignment="1">
      <alignment horizontal="left" vertical="center"/>
    </xf>
    <xf numFmtId="49" fontId="4" fillId="8" borderId="31" xfId="0" applyNumberFormat="1" applyFont="1" applyFill="1" applyBorder="1" applyAlignment="1">
      <alignment horizontal="center" vertical="center" wrapText="1"/>
    </xf>
    <xf numFmtId="49" fontId="4" fillId="9" borderId="31" xfId="0" applyNumberFormat="1" applyFont="1" applyFill="1" applyBorder="1" applyAlignment="1">
      <alignment horizontal="center" vertical="center" wrapText="1"/>
    </xf>
    <xf numFmtId="49" fontId="4" fillId="10" borderId="31" xfId="0" applyNumberFormat="1" applyFont="1" applyFill="1" applyBorder="1" applyAlignment="1">
      <alignment horizontal="center" vertical="center" wrapText="1"/>
    </xf>
    <xf numFmtId="49" fontId="4" fillId="11" borderId="31" xfId="0" applyNumberFormat="1" applyFont="1" applyFill="1" applyBorder="1" applyAlignment="1">
      <alignment horizontal="center" vertical="center" wrapText="1"/>
    </xf>
    <xf numFmtId="49" fontId="4" fillId="12" borderId="31" xfId="0" applyNumberFormat="1" applyFont="1" applyFill="1" applyBorder="1" applyAlignment="1">
      <alignment horizontal="center" vertical="center" wrapText="1"/>
    </xf>
    <xf numFmtId="49" fontId="4" fillId="13" borderId="31" xfId="0" applyNumberFormat="1" applyFont="1" applyFill="1" applyBorder="1" applyAlignment="1">
      <alignment horizontal="center" vertical="center" wrapText="1"/>
    </xf>
    <xf numFmtId="49" fontId="4" fillId="14" borderId="31" xfId="0" applyNumberFormat="1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49" fontId="4" fillId="15" borderId="31" xfId="0" applyNumberFormat="1" applyFont="1" applyFill="1" applyBorder="1" applyAlignment="1">
      <alignment horizontal="center" vertical="center" wrapText="1"/>
    </xf>
    <xf numFmtId="49" fontId="4" fillId="16" borderId="31" xfId="0" applyNumberFormat="1" applyFont="1" applyFill="1" applyBorder="1" applyAlignment="1">
      <alignment horizontal="center" vertical="center" wrapText="1"/>
    </xf>
    <xf numFmtId="49" fontId="18" fillId="5" borderId="122" xfId="0" applyNumberFormat="1" applyFont="1" applyFill="1" applyBorder="1" applyAlignment="1">
      <alignment horizontal="center" vertical="center" wrapText="1"/>
    </xf>
    <xf numFmtId="49" fontId="4" fillId="17" borderId="31" xfId="0" applyNumberFormat="1" applyFont="1" applyFill="1" applyBorder="1" applyAlignment="1">
      <alignment horizontal="center" vertical="center" wrapText="1"/>
    </xf>
    <xf numFmtId="49" fontId="4" fillId="18" borderId="31" xfId="0" applyNumberFormat="1" applyFont="1" applyFill="1" applyBorder="1" applyAlignment="1">
      <alignment horizontal="center" vertical="center" wrapText="1"/>
    </xf>
    <xf numFmtId="49" fontId="4" fillId="19" borderId="31" xfId="0" applyNumberFormat="1" applyFont="1" applyFill="1" applyBorder="1" applyAlignment="1">
      <alignment horizontal="center" vertical="center" wrapText="1"/>
    </xf>
    <xf numFmtId="49" fontId="4" fillId="20" borderId="31" xfId="0" applyNumberFormat="1" applyFont="1" applyFill="1" applyBorder="1" applyAlignment="1">
      <alignment horizontal="center" vertical="center" wrapText="1"/>
    </xf>
    <xf numFmtId="0" fontId="10" fillId="5" borderId="123" xfId="0" applyFont="1" applyFill="1" applyBorder="1"/>
    <xf numFmtId="49" fontId="4" fillId="2" borderId="31" xfId="0" applyNumberFormat="1" applyFont="1" applyFill="1" applyBorder="1" applyAlignment="1">
      <alignment vertical="center"/>
    </xf>
    <xf numFmtId="49" fontId="4" fillId="2" borderId="31" xfId="0" applyNumberFormat="1" applyFont="1" applyFill="1" applyBorder="1" applyAlignment="1">
      <alignment horizontal="left" vertical="center"/>
    </xf>
    <xf numFmtId="49" fontId="26" fillId="2" borderId="31" xfId="0" applyNumberFormat="1" applyFont="1" applyFill="1" applyBorder="1" applyAlignment="1">
      <alignment horizontal="left" vertical="center"/>
    </xf>
    <xf numFmtId="49" fontId="27" fillId="2" borderId="31" xfId="0" applyNumberFormat="1" applyFont="1" applyFill="1" applyBorder="1" applyAlignment="1">
      <alignment horizontal="center" vertical="center"/>
    </xf>
    <xf numFmtId="165" fontId="4" fillId="2" borderId="31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 wrapText="1"/>
    </xf>
    <xf numFmtId="1" fontId="4" fillId="8" borderId="31" xfId="0" applyNumberFormat="1" applyFont="1" applyFill="1" applyBorder="1" applyAlignment="1">
      <alignment horizontal="center" vertical="center"/>
    </xf>
    <xf numFmtId="1" fontId="4" fillId="9" borderId="31" xfId="0" applyNumberFormat="1" applyFont="1" applyFill="1" applyBorder="1" applyAlignment="1">
      <alignment horizontal="center" vertical="center"/>
    </xf>
    <xf numFmtId="1" fontId="4" fillId="10" borderId="31" xfId="0" applyNumberFormat="1" applyFont="1" applyFill="1" applyBorder="1" applyAlignment="1">
      <alignment horizontal="center" vertical="center"/>
    </xf>
    <xf numFmtId="1" fontId="4" fillId="11" borderId="31" xfId="0" applyNumberFormat="1" applyFont="1" applyFill="1" applyBorder="1" applyAlignment="1">
      <alignment horizontal="center" vertical="center"/>
    </xf>
    <xf numFmtId="1" fontId="4" fillId="13" borderId="31" xfId="0" applyNumberFormat="1" applyFont="1" applyFill="1" applyBorder="1" applyAlignment="1">
      <alignment horizontal="center" vertical="center"/>
    </xf>
    <xf numFmtId="1" fontId="4" fillId="14" borderId="31" xfId="0" applyNumberFormat="1" applyFont="1" applyFill="1" applyBorder="1" applyAlignment="1">
      <alignment horizontal="center" vertical="center"/>
    </xf>
    <xf numFmtId="1" fontId="4" fillId="2" borderId="31" xfId="0" applyNumberFormat="1" applyFont="1" applyFill="1" applyBorder="1" applyAlignment="1">
      <alignment horizontal="center" vertical="center"/>
    </xf>
    <xf numFmtId="1" fontId="4" fillId="15" borderId="31" xfId="0" applyNumberFormat="1" applyFont="1" applyFill="1" applyBorder="1" applyAlignment="1">
      <alignment horizontal="center" vertical="center"/>
    </xf>
    <xf numFmtId="1" fontId="4" fillId="16" borderId="31" xfId="0" applyNumberFormat="1" applyFont="1" applyFill="1" applyBorder="1" applyAlignment="1">
      <alignment horizontal="center" vertical="center"/>
    </xf>
    <xf numFmtId="1" fontId="18" fillId="5" borderId="124" xfId="0" applyNumberFormat="1" applyFont="1" applyFill="1" applyBorder="1" applyAlignment="1">
      <alignment horizontal="center" vertical="center"/>
    </xf>
    <xf numFmtId="1" fontId="4" fillId="17" borderId="31" xfId="0" applyNumberFormat="1" applyFont="1" applyFill="1" applyBorder="1" applyAlignment="1">
      <alignment horizontal="center" vertical="center"/>
    </xf>
    <xf numFmtId="1" fontId="4" fillId="18" borderId="31" xfId="0" applyNumberFormat="1" applyFont="1" applyFill="1" applyBorder="1" applyAlignment="1">
      <alignment horizontal="center" vertical="center"/>
    </xf>
    <xf numFmtId="1" fontId="4" fillId="19" borderId="31" xfId="0" applyNumberFormat="1" applyFont="1" applyFill="1" applyBorder="1" applyAlignment="1">
      <alignment horizontal="center" vertical="center"/>
    </xf>
    <xf numFmtId="1" fontId="4" fillId="20" borderId="31" xfId="0" applyNumberFormat="1" applyFont="1" applyFill="1" applyBorder="1" applyAlignment="1">
      <alignment horizontal="center" vertical="center"/>
    </xf>
    <xf numFmtId="1" fontId="10" fillId="5" borderId="31" xfId="0" applyNumberFormat="1" applyFont="1" applyFill="1" applyBorder="1" applyAlignment="1">
      <alignment horizontal="center"/>
    </xf>
    <xf numFmtId="1" fontId="13" fillId="3" borderId="31" xfId="0" applyNumberFormat="1" applyFont="1" applyFill="1" applyBorder="1" applyAlignment="1">
      <alignment horizontal="center" vertical="center"/>
    </xf>
    <xf numFmtId="166" fontId="13" fillId="2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/>
    <xf numFmtId="167" fontId="13" fillId="2" borderId="31" xfId="0" applyNumberFormat="1" applyFont="1" applyFill="1" applyBorder="1" applyAlignment="1">
      <alignment horizontal="center" vertical="center" wrapText="1"/>
    </xf>
    <xf numFmtId="167" fontId="13" fillId="2" borderId="31" xfId="0" applyNumberFormat="1" applyFont="1" applyFill="1" applyBorder="1" applyAlignment="1">
      <alignment horizontal="center" vertical="center"/>
    </xf>
    <xf numFmtId="168" fontId="13" fillId="2" borderId="31" xfId="0" applyNumberFormat="1" applyFont="1" applyFill="1" applyBorder="1" applyAlignment="1">
      <alignment horizontal="center" vertical="center"/>
    </xf>
    <xf numFmtId="166" fontId="11" fillId="5" borderId="31" xfId="0" applyNumberFormat="1" applyFont="1" applyFill="1" applyBorder="1"/>
    <xf numFmtId="1" fontId="13" fillId="2" borderId="31" xfId="0" applyNumberFormat="1" applyFont="1" applyFill="1" applyBorder="1" applyAlignment="1">
      <alignment horizontal="center" vertical="center"/>
    </xf>
    <xf numFmtId="1" fontId="13" fillId="2" borderId="31" xfId="0" applyNumberFormat="1" applyFont="1" applyFill="1" applyBorder="1" applyAlignment="1">
      <alignment vertical="center"/>
    </xf>
    <xf numFmtId="1" fontId="11" fillId="5" borderId="31" xfId="0" applyNumberFormat="1" applyFont="1" applyFill="1" applyBorder="1"/>
    <xf numFmtId="0" fontId="11" fillId="5" borderId="62" xfId="0" applyFont="1" applyFill="1" applyBorder="1"/>
    <xf numFmtId="1" fontId="4" fillId="2" borderId="111" xfId="0" applyNumberFormat="1" applyFont="1" applyFill="1" applyBorder="1" applyAlignment="1">
      <alignment horizontal="center" vertical="center"/>
    </xf>
    <xf numFmtId="49" fontId="4" fillId="2" borderId="31" xfId="0" applyNumberFormat="1" applyFont="1" applyFill="1" applyBorder="1" applyAlignment="1">
      <alignment horizontal="left" vertical="center" wrapText="1"/>
    </xf>
    <xf numFmtId="1" fontId="18" fillId="5" borderId="125" xfId="0" applyNumberFormat="1" applyFont="1" applyFill="1" applyBorder="1" applyAlignment="1">
      <alignment horizontal="center" vertical="center"/>
    </xf>
    <xf numFmtId="1" fontId="4" fillId="20" borderId="107" xfId="0" applyNumberFormat="1" applyFont="1" applyFill="1" applyBorder="1" applyAlignment="1">
      <alignment horizontal="center" vertical="center"/>
    </xf>
    <xf numFmtId="0" fontId="1" fillId="2" borderId="126" xfId="0" applyFont="1" applyFill="1" applyBorder="1"/>
    <xf numFmtId="169" fontId="13" fillId="2" borderId="31" xfId="0" applyNumberFormat="1" applyFont="1" applyFill="1" applyBorder="1" applyAlignment="1">
      <alignment horizontal="center" vertical="center"/>
    </xf>
    <xf numFmtId="0" fontId="11" fillId="5" borderId="31" xfId="0" applyFont="1" applyFill="1" applyBorder="1"/>
    <xf numFmtId="0" fontId="4" fillId="5" borderId="60" xfId="0" applyFont="1" applyFill="1" applyBorder="1" applyAlignment="1">
      <alignment vertical="center"/>
    </xf>
    <xf numFmtId="49" fontId="4" fillId="7" borderId="122" xfId="0" applyNumberFormat="1" applyFont="1" applyFill="1" applyBorder="1" applyAlignment="1">
      <alignment horizontal="center" vertical="center" wrapText="1"/>
    </xf>
    <xf numFmtId="0" fontId="4" fillId="5" borderId="125" xfId="0" applyFont="1" applyFill="1" applyBorder="1" applyAlignment="1">
      <alignment vertical="center"/>
    </xf>
    <xf numFmtId="0" fontId="4" fillId="5" borderId="62" xfId="0" applyFont="1" applyFill="1" applyBorder="1" applyAlignment="1">
      <alignment vertical="center"/>
    </xf>
    <xf numFmtId="49" fontId="4" fillId="5" borderId="130" xfId="0" applyNumberFormat="1" applyFont="1" applyFill="1" applyBorder="1" applyAlignment="1">
      <alignment horizontal="left" vertical="center" wrapText="1"/>
    </xf>
    <xf numFmtId="0" fontId="13" fillId="5" borderId="108" xfId="0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left" vertical="center"/>
    </xf>
    <xf numFmtId="49" fontId="28" fillId="2" borderId="31" xfId="0" applyNumberFormat="1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vertical="center"/>
    </xf>
    <xf numFmtId="49" fontId="29" fillId="2" borderId="31" xfId="0" applyNumberFormat="1" applyFont="1" applyFill="1" applyBorder="1" applyAlignment="1">
      <alignment horizontal="left" vertical="center"/>
    </xf>
    <xf numFmtId="0" fontId="1" fillId="2" borderId="131" xfId="0" applyFont="1" applyFill="1" applyBorder="1"/>
    <xf numFmtId="0" fontId="1" fillId="2" borderId="132" xfId="0" applyFont="1" applyFill="1" applyBorder="1"/>
    <xf numFmtId="49" fontId="30" fillId="2" borderId="31" xfId="0" applyNumberFormat="1" applyFont="1" applyFill="1" applyBorder="1" applyAlignment="1">
      <alignment horizontal="left" vertical="center" wrapText="1"/>
    </xf>
    <xf numFmtId="49" fontId="31" fillId="2" borderId="31" xfId="0" applyNumberFormat="1" applyFont="1" applyFill="1" applyBorder="1" applyAlignment="1">
      <alignment horizontal="left" vertical="center"/>
    </xf>
    <xf numFmtId="49" fontId="32" fillId="2" borderId="31" xfId="0" applyNumberFormat="1" applyFont="1" applyFill="1" applyBorder="1" applyAlignment="1">
      <alignment horizontal="left" vertical="center"/>
    </xf>
    <xf numFmtId="0" fontId="13" fillId="2" borderId="31" xfId="0" applyFont="1" applyFill="1" applyBorder="1"/>
    <xf numFmtId="0" fontId="1" fillId="2" borderId="31" xfId="0" applyFont="1" applyFill="1" applyBorder="1"/>
    <xf numFmtId="1" fontId="13" fillId="2" borderId="31" xfId="0" applyNumberFormat="1" applyFont="1" applyFill="1" applyBorder="1" applyAlignment="1">
      <alignment horizontal="right" vertical="center"/>
    </xf>
    <xf numFmtId="1" fontId="4" fillId="20" borderId="48" xfId="0" applyNumberFormat="1" applyFont="1" applyFill="1" applyBorder="1" applyAlignment="1">
      <alignment horizontal="center" vertical="center"/>
    </xf>
    <xf numFmtId="49" fontId="33" fillId="2" borderId="108" xfId="0" applyNumberFormat="1" applyFont="1" applyFill="1" applyBorder="1" applyAlignment="1">
      <alignment vertical="center" wrapText="1"/>
    </xf>
    <xf numFmtId="49" fontId="13" fillId="5" borderId="31" xfId="0" applyNumberFormat="1" applyFont="1" applyFill="1" applyBorder="1" applyAlignment="1">
      <alignment horizontal="center" vertical="center" wrapText="1"/>
    </xf>
    <xf numFmtId="49" fontId="13" fillId="5" borderId="117" xfId="0" applyNumberFormat="1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vertical="center" wrapText="1"/>
    </xf>
    <xf numFmtId="0" fontId="16" fillId="5" borderId="31" xfId="0" applyFont="1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1" fillId="5" borderId="133" xfId="0" applyFont="1" applyFill="1" applyBorder="1"/>
    <xf numFmtId="49" fontId="16" fillId="6" borderId="31" xfId="0" applyNumberFormat="1" applyFont="1" applyFill="1" applyBorder="1" applyAlignment="1">
      <alignment horizontal="left" vertical="center"/>
    </xf>
    <xf numFmtId="0" fontId="4" fillId="6" borderId="48" xfId="0" applyFont="1" applyFill="1" applyBorder="1" applyAlignment="1">
      <alignment horizontal="left" vertical="center"/>
    </xf>
    <xf numFmtId="49" fontId="4" fillId="6" borderId="44" xfId="0" applyNumberFormat="1" applyFont="1" applyFill="1" applyBorder="1" applyAlignment="1">
      <alignment vertical="center"/>
    </xf>
    <xf numFmtId="49" fontId="4" fillId="6" borderId="108" xfId="0" applyNumberFormat="1" applyFont="1" applyFill="1" applyBorder="1" applyAlignment="1">
      <alignment vertical="center"/>
    </xf>
    <xf numFmtId="49" fontId="4" fillId="5" borderId="48" xfId="0" applyNumberFormat="1" applyFont="1" applyFill="1" applyBorder="1" applyAlignment="1">
      <alignment horizontal="left" vertical="center" wrapText="1"/>
    </xf>
    <xf numFmtId="49" fontId="13" fillId="3" borderId="108" xfId="0" applyNumberFormat="1" applyFont="1" applyFill="1" applyBorder="1" applyAlignment="1">
      <alignment horizontal="center" vertical="center" wrapText="1"/>
    </xf>
    <xf numFmtId="0" fontId="10" fillId="5" borderId="60" xfId="0" applyFont="1" applyFill="1" applyBorder="1"/>
    <xf numFmtId="0" fontId="13" fillId="3" borderId="48" xfId="0" applyFont="1" applyFill="1" applyBorder="1" applyAlignment="1">
      <alignment vertical="center"/>
    </xf>
    <xf numFmtId="0" fontId="13" fillId="3" borderId="44" xfId="0" applyFont="1" applyFill="1" applyBorder="1" applyAlignment="1">
      <alignment vertical="center"/>
    </xf>
    <xf numFmtId="1" fontId="16" fillId="3" borderId="44" xfId="0" applyNumberFormat="1" applyFont="1" applyFill="1" applyBorder="1" applyAlignment="1">
      <alignment vertical="center"/>
    </xf>
    <xf numFmtId="1" fontId="16" fillId="3" borderId="108" xfId="0" applyNumberFormat="1" applyFont="1" applyFill="1" applyBorder="1" applyAlignment="1">
      <alignment vertical="center"/>
    </xf>
    <xf numFmtId="0" fontId="1" fillId="5" borderId="117" xfId="0" applyFont="1" applyFill="1" applyBorder="1"/>
    <xf numFmtId="49" fontId="4" fillId="5" borderId="44" xfId="0" applyNumberFormat="1" applyFont="1" applyFill="1" applyBorder="1" applyAlignment="1">
      <alignment vertical="center"/>
    </xf>
    <xf numFmtId="0" fontId="11" fillId="2" borderId="73" xfId="0" applyFont="1" applyFill="1" applyBorder="1"/>
    <xf numFmtId="0" fontId="11" fillId="2" borderId="0" xfId="0" applyFont="1" applyFill="1"/>
    <xf numFmtId="0" fontId="1" fillId="5" borderId="134" xfId="0" applyFont="1" applyFill="1" applyBorder="1"/>
    <xf numFmtId="1" fontId="10" fillId="5" borderId="135" xfId="0" applyNumberFormat="1" applyFont="1" applyFill="1" applyBorder="1" applyAlignment="1">
      <alignment horizontal="center"/>
    </xf>
    <xf numFmtId="49" fontId="4" fillId="6" borderId="31" xfId="0" applyNumberFormat="1" applyFont="1" applyFill="1" applyBorder="1" applyAlignment="1">
      <alignment vertical="center"/>
    </xf>
    <xf numFmtId="49" fontId="4" fillId="6" borderId="48" xfId="0" applyNumberFormat="1" applyFont="1" applyFill="1" applyBorder="1" applyAlignment="1">
      <alignment horizontal="left" vertical="center"/>
    </xf>
    <xf numFmtId="49" fontId="4" fillId="6" borderId="31" xfId="0" applyNumberFormat="1" applyFont="1" applyFill="1" applyBorder="1" applyAlignment="1">
      <alignment horizontal="center" vertical="center" wrapText="1"/>
    </xf>
    <xf numFmtId="0" fontId="18" fillId="5" borderId="124" xfId="0" applyFont="1" applyFill="1" applyBorder="1" applyAlignment="1">
      <alignment horizontal="center" vertical="center"/>
    </xf>
    <xf numFmtId="1" fontId="11" fillId="2" borderId="31" xfId="0" applyNumberFormat="1" applyFont="1" applyFill="1" applyBorder="1"/>
    <xf numFmtId="165" fontId="4" fillId="5" borderId="31" xfId="0" applyNumberFormat="1" applyFont="1" applyFill="1" applyBorder="1" applyAlignment="1">
      <alignment horizontal="center" vertical="center" wrapText="1"/>
    </xf>
    <xf numFmtId="170" fontId="34" fillId="5" borderId="31" xfId="0" applyNumberFormat="1" applyFont="1" applyFill="1" applyBorder="1" applyAlignment="1">
      <alignment horizontal="center" vertical="center" wrapText="1"/>
    </xf>
    <xf numFmtId="49" fontId="4" fillId="5" borderId="48" xfId="0" applyNumberFormat="1" applyFont="1" applyFill="1" applyBorder="1" applyAlignment="1">
      <alignment horizontal="center" vertical="center"/>
    </xf>
    <xf numFmtId="1" fontId="13" fillId="5" borderId="31" xfId="0" applyNumberFormat="1" applyFont="1" applyFill="1" applyBorder="1" applyAlignment="1">
      <alignment horizontal="center" vertical="center"/>
    </xf>
    <xf numFmtId="1" fontId="13" fillId="5" borderId="111" xfId="0" applyNumberFormat="1" applyFont="1" applyFill="1" applyBorder="1" applyAlignment="1">
      <alignment horizontal="center" vertical="center"/>
    </xf>
    <xf numFmtId="167" fontId="13" fillId="5" borderId="31" xfId="0" applyNumberFormat="1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49" fontId="16" fillId="3" borderId="31" xfId="0" applyNumberFormat="1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49" fontId="35" fillId="3" borderId="31" xfId="0" applyNumberFormat="1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49" fontId="4" fillId="3" borderId="44" xfId="0" applyNumberFormat="1" applyFont="1" applyFill="1" applyBorder="1" applyAlignment="1">
      <alignment vertical="center"/>
    </xf>
    <xf numFmtId="49" fontId="4" fillId="3" borderId="108" xfId="0" applyNumberFormat="1" applyFont="1" applyFill="1" applyBorder="1" applyAlignment="1">
      <alignment vertical="center"/>
    </xf>
    <xf numFmtId="0" fontId="13" fillId="21" borderId="48" xfId="0" applyFont="1" applyFill="1" applyBorder="1" applyAlignment="1">
      <alignment vertical="center"/>
    </xf>
    <xf numFmtId="0" fontId="13" fillId="21" borderId="44" xfId="0" applyFont="1" applyFill="1" applyBorder="1" applyAlignment="1">
      <alignment vertical="center"/>
    </xf>
    <xf numFmtId="49" fontId="16" fillId="21" borderId="44" xfId="0" applyNumberFormat="1" applyFont="1" applyFill="1" applyBorder="1" applyAlignment="1">
      <alignment vertical="center"/>
    </xf>
    <xf numFmtId="1" fontId="16" fillId="21" borderId="44" xfId="0" applyNumberFormat="1" applyFont="1" applyFill="1" applyBorder="1" applyAlignment="1">
      <alignment vertical="center"/>
    </xf>
    <xf numFmtId="1" fontId="16" fillId="21" borderId="108" xfId="0" applyNumberFormat="1" applyFont="1" applyFill="1" applyBorder="1" applyAlignment="1">
      <alignment vertical="center"/>
    </xf>
    <xf numFmtId="49" fontId="4" fillId="5" borderId="109" xfId="0" applyNumberFormat="1" applyFont="1" applyFill="1" applyBorder="1" applyAlignment="1">
      <alignment horizontal="left" vertical="center" wrapText="1"/>
    </xf>
    <xf numFmtId="49" fontId="4" fillId="5" borderId="136" xfId="0" applyNumberFormat="1" applyFont="1" applyFill="1" applyBorder="1" applyAlignment="1">
      <alignment horizontal="left" vertical="center" wrapText="1"/>
    </xf>
    <xf numFmtId="167" fontId="13" fillId="2" borderId="31" xfId="0" applyNumberFormat="1" applyFont="1" applyFill="1" applyBorder="1" applyAlignment="1">
      <alignment horizontal="center" vertical="top" wrapText="1"/>
    </xf>
    <xf numFmtId="0" fontId="13" fillId="2" borderId="31" xfId="0" applyFont="1" applyFill="1" applyBorder="1" applyAlignment="1">
      <alignment vertical="center" wrapText="1"/>
    </xf>
    <xf numFmtId="49" fontId="13" fillId="2" borderId="31" xfId="0" applyNumberFormat="1" applyFont="1" applyFill="1" applyBorder="1" applyAlignment="1">
      <alignment horizontal="center" vertical="center" wrapText="1"/>
    </xf>
    <xf numFmtId="49" fontId="13" fillId="2" borderId="31" xfId="0" applyNumberFormat="1" applyFont="1" applyFill="1" applyBorder="1" applyAlignment="1">
      <alignment horizontal="center" vertical="center"/>
    </xf>
    <xf numFmtId="1" fontId="4" fillId="5" borderId="31" xfId="0" applyNumberFormat="1" applyFont="1" applyFill="1" applyBorder="1" applyAlignment="1">
      <alignment horizontal="center"/>
    </xf>
    <xf numFmtId="167" fontId="13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 vertical="center"/>
    </xf>
    <xf numFmtId="49" fontId="36" fillId="2" borderId="31" xfId="0" applyNumberFormat="1" applyFont="1" applyFill="1" applyBorder="1" applyAlignment="1">
      <alignment horizontal="center"/>
    </xf>
    <xf numFmtId="49" fontId="37" fillId="2" borderId="31" xfId="0" applyNumberFormat="1" applyFont="1" applyFill="1" applyBorder="1" applyAlignment="1">
      <alignment horizontal="left" vertical="center" wrapText="1"/>
    </xf>
    <xf numFmtId="1" fontId="4" fillId="2" borderId="31" xfId="0" applyNumberFormat="1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left" vertical="center"/>
    </xf>
    <xf numFmtId="49" fontId="4" fillId="5" borderId="62" xfId="0" applyNumberFormat="1" applyFont="1" applyFill="1" applyBorder="1" applyAlignment="1">
      <alignment horizontal="left" vertical="center" wrapText="1"/>
    </xf>
    <xf numFmtId="165" fontId="4" fillId="5" borderId="44" xfId="0" applyNumberFormat="1" applyFont="1" applyFill="1" applyBorder="1" applyAlignment="1">
      <alignment horizontal="center" vertical="center" wrapText="1"/>
    </xf>
    <xf numFmtId="170" fontId="38" fillId="5" borderId="44" xfId="0" applyNumberFormat="1" applyFont="1" applyFill="1" applyBorder="1" applyAlignment="1">
      <alignment horizontal="center" vertical="center" wrapText="1"/>
    </xf>
    <xf numFmtId="49" fontId="18" fillId="5" borderId="44" xfId="0" applyNumberFormat="1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left" vertical="center"/>
    </xf>
    <xf numFmtId="49" fontId="39" fillId="3" borderId="94" xfId="0" applyNumberFormat="1" applyFont="1" applyFill="1" applyBorder="1" applyAlignment="1">
      <alignment horizontal="left" vertical="center"/>
    </xf>
    <xf numFmtId="49" fontId="16" fillId="6" borderId="48" xfId="0" applyNumberFormat="1" applyFont="1" applyFill="1" applyBorder="1" applyAlignment="1">
      <alignment vertical="center"/>
    </xf>
    <xf numFmtId="49" fontId="4" fillId="3" borderId="44" xfId="0" applyNumberFormat="1" applyFont="1" applyFill="1" applyBorder="1" applyAlignment="1">
      <alignment vertical="center" wrapText="1"/>
    </xf>
    <xf numFmtId="49" fontId="4" fillId="3" borderId="108" xfId="0" applyNumberFormat="1" applyFont="1" applyFill="1" applyBorder="1" applyAlignment="1">
      <alignment vertical="center" wrapText="1"/>
    </xf>
    <xf numFmtId="1" fontId="10" fillId="5" borderId="48" xfId="0" applyNumberFormat="1" applyFont="1" applyFill="1" applyBorder="1" applyAlignment="1">
      <alignment horizontal="center"/>
    </xf>
    <xf numFmtId="49" fontId="18" fillId="5" borderId="31" xfId="0" applyNumberFormat="1" applyFont="1" applyFill="1" applyBorder="1" applyAlignment="1">
      <alignment horizontal="center" vertical="center" wrapText="1"/>
    </xf>
    <xf numFmtId="49" fontId="40" fillId="2" borderId="31" xfId="0" applyNumberFormat="1" applyFont="1" applyFill="1" applyBorder="1" applyAlignment="1">
      <alignment horizontal="left" vertical="center" wrapText="1"/>
    </xf>
    <xf numFmtId="49" fontId="4" fillId="20" borderId="107" xfId="0" applyNumberFormat="1" applyFont="1" applyFill="1" applyBorder="1" applyAlignment="1">
      <alignment horizontal="center" vertical="center" wrapText="1"/>
    </xf>
    <xf numFmtId="49" fontId="4" fillId="2" borderId="62" xfId="0" applyNumberFormat="1" applyFont="1" applyFill="1" applyBorder="1" applyAlignment="1">
      <alignment vertical="center"/>
    </xf>
    <xf numFmtId="49" fontId="41" fillId="2" borderId="31" xfId="0" applyNumberFormat="1" applyFont="1" applyFill="1" applyBorder="1" applyAlignment="1">
      <alignment horizontal="left" vertical="center"/>
    </xf>
    <xf numFmtId="0" fontId="42" fillId="5" borderId="31" xfId="0" applyFont="1" applyFill="1" applyBorder="1"/>
    <xf numFmtId="49" fontId="43" fillId="6" borderId="31" xfId="0" applyNumberFormat="1" applyFont="1" applyFill="1" applyBorder="1"/>
    <xf numFmtId="0" fontId="42" fillId="6" borderId="31" xfId="0" applyFont="1" applyFill="1" applyBorder="1"/>
    <xf numFmtId="49" fontId="44" fillId="6" borderId="48" xfId="0" applyNumberFormat="1" applyFont="1" applyFill="1" applyBorder="1"/>
    <xf numFmtId="0" fontId="42" fillId="6" borderId="108" xfId="0" applyFont="1" applyFill="1" applyBorder="1"/>
    <xf numFmtId="0" fontId="42" fillId="5" borderId="48" xfId="0" applyFont="1" applyFill="1" applyBorder="1"/>
    <xf numFmtId="49" fontId="42" fillId="7" borderId="44" xfId="0" applyNumberFormat="1" applyFont="1" applyFill="1" applyBorder="1"/>
    <xf numFmtId="49" fontId="42" fillId="7" borderId="108" xfId="0" applyNumberFormat="1" applyFont="1" applyFill="1" applyBorder="1"/>
    <xf numFmtId="0" fontId="42" fillId="5" borderId="108" xfId="0" applyFont="1" applyFill="1" applyBorder="1"/>
    <xf numFmtId="49" fontId="42" fillId="7" borderId="31" xfId="0" applyNumberFormat="1" applyFont="1" applyFill="1" applyBorder="1"/>
    <xf numFmtId="0" fontId="42" fillId="5" borderId="0" xfId="0" applyFont="1" applyFill="1"/>
    <xf numFmtId="0" fontId="42" fillId="2" borderId="48" xfId="0" applyFont="1" applyFill="1" applyBorder="1"/>
    <xf numFmtId="0" fontId="42" fillId="2" borderId="44" xfId="0" applyFont="1" applyFill="1" applyBorder="1"/>
    <xf numFmtId="49" fontId="43" fillId="2" borderId="44" xfId="0" applyNumberFormat="1" applyFont="1" applyFill="1" applyBorder="1"/>
    <xf numFmtId="1" fontId="42" fillId="2" borderId="44" xfId="0" applyNumberFormat="1" applyFont="1" applyFill="1" applyBorder="1"/>
    <xf numFmtId="1" fontId="42" fillId="2" borderId="108" xfId="0" applyNumberFormat="1" applyFont="1" applyFill="1" applyBorder="1"/>
    <xf numFmtId="0" fontId="42" fillId="5" borderId="107" xfId="0" applyFont="1" applyFill="1" applyBorder="1"/>
    <xf numFmtId="49" fontId="42" fillId="3" borderId="109" xfId="0" applyNumberFormat="1" applyFont="1" applyFill="1" applyBorder="1"/>
    <xf numFmtId="49" fontId="42" fillId="3" borderId="41" xfId="0" applyNumberFormat="1" applyFont="1" applyFill="1" applyBorder="1"/>
    <xf numFmtId="49" fontId="45" fillId="3" borderId="41" xfId="0" applyNumberFormat="1" applyFont="1" applyFill="1" applyBorder="1"/>
    <xf numFmtId="0" fontId="42" fillId="3" borderId="41" xfId="0" applyFont="1" applyFill="1" applyBorder="1"/>
    <xf numFmtId="0" fontId="42" fillId="3" borderId="110" xfId="0" applyFont="1" applyFill="1" applyBorder="1"/>
    <xf numFmtId="0" fontId="42" fillId="3" borderId="48" xfId="0" applyFont="1" applyFill="1" applyBorder="1"/>
    <xf numFmtId="0" fontId="42" fillId="3" borderId="44" xfId="0" applyFont="1" applyFill="1" applyBorder="1"/>
    <xf numFmtId="49" fontId="43" fillId="3" borderId="44" xfId="0" applyNumberFormat="1" applyFont="1" applyFill="1" applyBorder="1"/>
    <xf numFmtId="0" fontId="42" fillId="3" borderId="108" xfId="0" applyFont="1" applyFill="1" applyBorder="1"/>
    <xf numFmtId="49" fontId="42" fillId="5" borderId="31" xfId="0" applyNumberFormat="1" applyFont="1" applyFill="1" applyBorder="1"/>
    <xf numFmtId="0" fontId="42" fillId="5" borderId="111" xfId="0" applyFont="1" applyFill="1" applyBorder="1"/>
    <xf numFmtId="0" fontId="42" fillId="5" borderId="31" xfId="0" applyFont="1" applyFill="1" applyBorder="1" applyAlignment="1">
      <alignment vertical="top"/>
    </xf>
    <xf numFmtId="0" fontId="42" fillId="3" borderId="104" xfId="0" applyFont="1" applyFill="1" applyBorder="1"/>
    <xf numFmtId="0" fontId="42" fillId="3" borderId="24" xfId="0" applyFont="1" applyFill="1" applyBorder="1"/>
    <xf numFmtId="0" fontId="42" fillId="3" borderId="113" xfId="0" applyFont="1" applyFill="1" applyBorder="1"/>
    <xf numFmtId="49" fontId="45" fillId="3" borderId="114" xfId="0" applyNumberFormat="1" applyFont="1" applyFill="1" applyBorder="1"/>
    <xf numFmtId="0" fontId="42" fillId="3" borderId="115" xfId="0" applyFont="1" applyFill="1" applyBorder="1"/>
    <xf numFmtId="0" fontId="42" fillId="3" borderId="116" xfId="0" applyFont="1" applyFill="1" applyBorder="1"/>
    <xf numFmtId="0" fontId="42" fillId="5" borderId="117" xfId="0" applyFont="1" applyFill="1" applyBorder="1"/>
    <xf numFmtId="49" fontId="45" fillId="7" borderId="48" xfId="0" applyNumberFormat="1" applyFont="1" applyFill="1" applyBorder="1"/>
    <xf numFmtId="0" fontId="42" fillId="7" borderId="108" xfId="0" applyFont="1" applyFill="1" applyBorder="1"/>
    <xf numFmtId="49" fontId="45" fillId="7" borderId="31" xfId="0" applyNumberFormat="1" applyFont="1" applyFill="1" applyBorder="1" applyAlignment="1">
      <alignment horizontal="center" wrapText="1"/>
    </xf>
    <xf numFmtId="49" fontId="45" fillId="8" borderId="31" xfId="0" applyNumberFormat="1" applyFont="1" applyFill="1" applyBorder="1" applyAlignment="1">
      <alignment horizontal="center" wrapText="1"/>
    </xf>
    <xf numFmtId="49" fontId="45" fillId="9" borderId="31" xfId="0" applyNumberFormat="1" applyFont="1" applyFill="1" applyBorder="1" applyAlignment="1">
      <alignment horizontal="center" wrapText="1"/>
    </xf>
    <xf numFmtId="49" fontId="45" fillId="10" borderId="31" xfId="0" applyNumberFormat="1" applyFont="1" applyFill="1" applyBorder="1" applyAlignment="1">
      <alignment horizontal="center" wrapText="1"/>
    </xf>
    <xf numFmtId="49" fontId="45" fillId="11" borderId="31" xfId="0" applyNumberFormat="1" applyFont="1" applyFill="1" applyBorder="1" applyAlignment="1">
      <alignment horizontal="center" wrapText="1"/>
    </xf>
    <xf numFmtId="49" fontId="45" fillId="12" borderId="31" xfId="0" applyNumberFormat="1" applyFont="1" applyFill="1" applyBorder="1" applyAlignment="1">
      <alignment horizontal="center" wrapText="1"/>
    </xf>
    <xf numFmtId="49" fontId="45" fillId="13" borderId="31" xfId="0" applyNumberFormat="1" applyFont="1" applyFill="1" applyBorder="1" applyAlignment="1">
      <alignment horizontal="center" wrapText="1"/>
    </xf>
    <xf numFmtId="49" fontId="45" fillId="14" borderId="31" xfId="0" applyNumberFormat="1" applyFont="1" applyFill="1" applyBorder="1" applyAlignment="1">
      <alignment horizontal="center" wrapText="1"/>
    </xf>
    <xf numFmtId="49" fontId="45" fillId="2" borderId="31" xfId="0" applyNumberFormat="1" applyFont="1" applyFill="1" applyBorder="1" applyAlignment="1">
      <alignment horizontal="center" wrapText="1"/>
    </xf>
    <xf numFmtId="49" fontId="45" fillId="15" borderId="31" xfId="0" applyNumberFormat="1" applyFont="1" applyFill="1" applyBorder="1" applyAlignment="1">
      <alignment horizontal="center" wrapText="1"/>
    </xf>
    <xf numFmtId="49" fontId="45" fillId="16" borderId="31" xfId="0" applyNumberFormat="1" applyFont="1" applyFill="1" applyBorder="1" applyAlignment="1">
      <alignment horizontal="center" wrapText="1"/>
    </xf>
    <xf numFmtId="49" fontId="18" fillId="5" borderId="122" xfId="0" applyNumberFormat="1" applyFont="1" applyFill="1" applyBorder="1" applyAlignment="1">
      <alignment horizontal="center" wrapText="1"/>
    </xf>
    <xf numFmtId="49" fontId="45" fillId="17" borderId="31" xfId="0" applyNumberFormat="1" applyFont="1" applyFill="1" applyBorder="1" applyAlignment="1">
      <alignment horizontal="center" wrapText="1"/>
    </xf>
    <xf numFmtId="49" fontId="45" fillId="18" borderId="31" xfId="0" applyNumberFormat="1" applyFont="1" applyFill="1" applyBorder="1" applyAlignment="1">
      <alignment horizontal="center" wrapText="1"/>
    </xf>
    <xf numFmtId="49" fontId="45" fillId="19" borderId="31" xfId="0" applyNumberFormat="1" applyFont="1" applyFill="1" applyBorder="1" applyAlignment="1">
      <alignment horizontal="center" wrapText="1"/>
    </xf>
    <xf numFmtId="49" fontId="45" fillId="20" borderId="31" xfId="0" applyNumberFormat="1" applyFont="1" applyFill="1" applyBorder="1" applyAlignment="1">
      <alignment horizontal="center" wrapText="1"/>
    </xf>
    <xf numFmtId="0" fontId="42" fillId="5" borderId="123" xfId="0" applyFont="1" applyFill="1" applyBorder="1"/>
    <xf numFmtId="0" fontId="42" fillId="5" borderId="62" xfId="0" applyFont="1" applyFill="1" applyBorder="1"/>
    <xf numFmtId="49" fontId="45" fillId="2" borderId="31" xfId="0" applyNumberFormat="1" applyFont="1" applyFill="1" applyBorder="1"/>
    <xf numFmtId="49" fontId="48" fillId="2" borderId="31" xfId="0" applyNumberFormat="1" applyFont="1" applyFill="1" applyBorder="1"/>
    <xf numFmtId="165" fontId="45" fillId="2" borderId="31" xfId="0" applyNumberFormat="1" applyFont="1" applyFill="1" applyBorder="1" applyAlignment="1">
      <alignment horizontal="center" wrapText="1"/>
    </xf>
    <xf numFmtId="164" fontId="42" fillId="2" borderId="31" xfId="0" applyNumberFormat="1" applyFont="1" applyFill="1" applyBorder="1"/>
    <xf numFmtId="1" fontId="42" fillId="8" borderId="31" xfId="0" applyNumberFormat="1" applyFont="1" applyFill="1" applyBorder="1"/>
    <xf numFmtId="1" fontId="42" fillId="9" borderId="31" xfId="0" applyNumberFormat="1" applyFont="1" applyFill="1" applyBorder="1"/>
    <xf numFmtId="1" fontId="42" fillId="10" borderId="31" xfId="0" applyNumberFormat="1" applyFont="1" applyFill="1" applyBorder="1"/>
    <xf numFmtId="1" fontId="42" fillId="11" borderId="31" xfId="0" applyNumberFormat="1" applyFont="1" applyFill="1" applyBorder="1"/>
    <xf numFmtId="49" fontId="42" fillId="12" borderId="31" xfId="0" applyNumberFormat="1" applyFont="1" applyFill="1" applyBorder="1"/>
    <xf numFmtId="1" fontId="42" fillId="13" borderId="31" xfId="0" applyNumberFormat="1" applyFont="1" applyFill="1" applyBorder="1"/>
    <xf numFmtId="1" fontId="42" fillId="14" borderId="31" xfId="0" applyNumberFormat="1" applyFont="1" applyFill="1" applyBorder="1"/>
    <xf numFmtId="1" fontId="42" fillId="2" borderId="31" xfId="0" applyNumberFormat="1" applyFont="1" applyFill="1" applyBorder="1"/>
    <xf numFmtId="1" fontId="42" fillId="15" borderId="31" xfId="0" applyNumberFormat="1" applyFont="1" applyFill="1" applyBorder="1"/>
    <xf numFmtId="1" fontId="42" fillId="16" borderId="31" xfId="0" applyNumberFormat="1" applyFont="1" applyFill="1" applyBorder="1"/>
    <xf numFmtId="1" fontId="42" fillId="5" borderId="124" xfId="0" applyNumberFormat="1" applyFont="1" applyFill="1" applyBorder="1"/>
    <xf numFmtId="1" fontId="42" fillId="17" borderId="31" xfId="0" applyNumberFormat="1" applyFont="1" applyFill="1" applyBorder="1"/>
    <xf numFmtId="1" fontId="42" fillId="18" borderId="31" xfId="0" applyNumberFormat="1" applyFont="1" applyFill="1" applyBorder="1"/>
    <xf numFmtId="1" fontId="42" fillId="19" borderId="31" xfId="0" applyNumberFormat="1" applyFont="1" applyFill="1" applyBorder="1"/>
    <xf numFmtId="1" fontId="42" fillId="20" borderId="31" xfId="0" applyNumberFormat="1" applyFont="1" applyFill="1" applyBorder="1"/>
    <xf numFmtId="1" fontId="42" fillId="5" borderId="31" xfId="0" applyNumberFormat="1" applyFont="1" applyFill="1" applyBorder="1"/>
    <xf numFmtId="1" fontId="46" fillId="3" borderId="31" xfId="0" applyNumberFormat="1" applyFont="1" applyFill="1" applyBorder="1" applyAlignment="1">
      <alignment horizontal="center"/>
    </xf>
    <xf numFmtId="166" fontId="46" fillId="2" borderId="31" xfId="0" applyNumberFormat="1" applyFont="1" applyFill="1" applyBorder="1" applyAlignment="1">
      <alignment horizontal="center"/>
    </xf>
    <xf numFmtId="166" fontId="42" fillId="5" borderId="31" xfId="0" applyNumberFormat="1" applyFont="1" applyFill="1" applyBorder="1"/>
    <xf numFmtId="167" fontId="42" fillId="2" borderId="31" xfId="0" applyNumberFormat="1" applyFont="1" applyFill="1" applyBorder="1"/>
    <xf numFmtId="167" fontId="46" fillId="2" borderId="31" xfId="0" applyNumberFormat="1" applyFont="1" applyFill="1" applyBorder="1" applyAlignment="1">
      <alignment horizontal="center"/>
    </xf>
    <xf numFmtId="168" fontId="42" fillId="2" borderId="31" xfId="0" applyNumberFormat="1" applyFont="1" applyFill="1" applyBorder="1"/>
    <xf numFmtId="1" fontId="42" fillId="5" borderId="62" xfId="0" applyNumberFormat="1" applyFont="1" applyFill="1" applyBorder="1"/>
    <xf numFmtId="0" fontId="42" fillId="5" borderId="73" xfId="0" applyFont="1" applyFill="1" applyBorder="1"/>
    <xf numFmtId="1" fontId="42" fillId="5" borderId="73" xfId="0" applyNumberFormat="1" applyFont="1" applyFill="1" applyBorder="1"/>
    <xf numFmtId="0" fontId="42" fillId="5" borderId="37" xfId="0" applyFont="1" applyFill="1" applyBorder="1"/>
    <xf numFmtId="49" fontId="50" fillId="2" borderId="27" xfId="0" applyNumberFormat="1" applyFont="1" applyFill="1" applyBorder="1"/>
    <xf numFmtId="49" fontId="49" fillId="2" borderId="29" xfId="0" applyNumberFormat="1" applyFont="1" applyFill="1" applyBorder="1"/>
    <xf numFmtId="165" fontId="45" fillId="2" borderId="34" xfId="0" applyNumberFormat="1" applyFont="1" applyFill="1" applyBorder="1" applyAlignment="1">
      <alignment horizontal="center" wrapText="1"/>
    </xf>
    <xf numFmtId="164" fontId="45" fillId="2" borderId="34" xfId="0" applyNumberFormat="1" applyFont="1" applyFill="1" applyBorder="1" applyAlignment="1">
      <alignment horizontal="center" wrapText="1"/>
    </xf>
    <xf numFmtId="1" fontId="42" fillId="8" borderId="34" xfId="0" applyNumberFormat="1" applyFont="1" applyFill="1" applyBorder="1"/>
    <xf numFmtId="1" fontId="42" fillId="9" borderId="34" xfId="0" applyNumberFormat="1" applyFont="1" applyFill="1" applyBorder="1"/>
    <xf numFmtId="1" fontId="42" fillId="10" borderId="34" xfId="0" applyNumberFormat="1" applyFont="1" applyFill="1" applyBorder="1"/>
    <xf numFmtId="1" fontId="42" fillId="11" borderId="34" xfId="0" applyNumberFormat="1" applyFont="1" applyFill="1" applyBorder="1"/>
    <xf numFmtId="49" fontId="42" fillId="12" borderId="34" xfId="0" applyNumberFormat="1" applyFont="1" applyFill="1" applyBorder="1"/>
    <xf numFmtId="1" fontId="42" fillId="13" borderId="34" xfId="0" applyNumberFormat="1" applyFont="1" applyFill="1" applyBorder="1"/>
    <xf numFmtId="1" fontId="42" fillId="14" borderId="34" xfId="0" applyNumberFormat="1" applyFont="1" applyFill="1" applyBorder="1"/>
    <xf numFmtId="1" fontId="42" fillId="2" borderId="34" xfId="0" applyNumberFormat="1" applyFont="1" applyFill="1" applyBorder="1"/>
    <xf numFmtId="1" fontId="42" fillId="15" borderId="34" xfId="0" applyNumberFormat="1" applyFont="1" applyFill="1" applyBorder="1"/>
    <xf numFmtId="1" fontId="42" fillId="16" borderId="34" xfId="0" applyNumberFormat="1" applyFont="1" applyFill="1" applyBorder="1"/>
    <xf numFmtId="1" fontId="42" fillId="5" borderId="37" xfId="0" applyNumberFormat="1" applyFont="1" applyFill="1" applyBorder="1"/>
    <xf numFmtId="1" fontId="42" fillId="17" borderId="34" xfId="0" applyNumberFormat="1" applyFont="1" applyFill="1" applyBorder="1"/>
    <xf numFmtId="1" fontId="42" fillId="18" borderId="34" xfId="0" applyNumberFormat="1" applyFont="1" applyFill="1" applyBorder="1"/>
    <xf numFmtId="1" fontId="42" fillId="19" borderId="34" xfId="0" applyNumberFormat="1" applyFont="1" applyFill="1" applyBorder="1"/>
    <xf numFmtId="1" fontId="42" fillId="20" borderId="34" xfId="0" applyNumberFormat="1" applyFont="1" applyFill="1" applyBorder="1"/>
    <xf numFmtId="1" fontId="42" fillId="5" borderId="27" xfId="0" applyNumberFormat="1" applyFont="1" applyFill="1" applyBorder="1"/>
    <xf numFmtId="1" fontId="46" fillId="3" borderId="28" xfId="0" applyNumberFormat="1" applyFont="1" applyFill="1" applyBorder="1" applyAlignment="1">
      <alignment horizontal="center"/>
    </xf>
    <xf numFmtId="166" fontId="42" fillId="5" borderId="38" xfId="0" applyNumberFormat="1" applyFont="1" applyFill="1" applyBorder="1"/>
    <xf numFmtId="167" fontId="42" fillId="2" borderId="28" xfId="0" applyNumberFormat="1" applyFont="1" applyFill="1" applyBorder="1"/>
    <xf numFmtId="168" fontId="42" fillId="2" borderId="28" xfId="0" applyNumberFormat="1" applyFont="1" applyFill="1" applyBorder="1"/>
    <xf numFmtId="166" fontId="42" fillId="5" borderId="29" xfId="0" applyNumberFormat="1" applyFont="1" applyFill="1" applyBorder="1"/>
    <xf numFmtId="49" fontId="16" fillId="3" borderId="94" xfId="0" applyNumberFormat="1" applyFont="1" applyFill="1" applyBorder="1" applyAlignment="1">
      <alignment vertical="center"/>
    </xf>
    <xf numFmtId="49" fontId="13" fillId="3" borderId="44" xfId="0" applyNumberFormat="1" applyFont="1" applyFill="1" applyBorder="1" applyAlignment="1">
      <alignment horizontal="center" vertical="center" wrapText="1"/>
    </xf>
    <xf numFmtId="0" fontId="10" fillId="5" borderId="59" xfId="0" applyFont="1" applyFill="1" applyBorder="1"/>
    <xf numFmtId="49" fontId="13" fillId="3" borderId="48" xfId="0" applyNumberFormat="1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vertical="center"/>
    </xf>
    <xf numFmtId="49" fontId="4" fillId="3" borderId="48" xfId="0" applyNumberFormat="1" applyFont="1" applyFill="1" applyBorder="1" applyAlignment="1">
      <alignment horizontal="left" vertical="center"/>
    </xf>
    <xf numFmtId="0" fontId="4" fillId="3" borderId="108" xfId="0" applyFont="1" applyFill="1" applyBorder="1" applyAlignment="1">
      <alignment horizontal="left" vertical="center"/>
    </xf>
    <xf numFmtId="49" fontId="4" fillId="3" borderId="31" xfId="0" applyNumberFormat="1" applyFont="1" applyFill="1" applyBorder="1" applyAlignment="1">
      <alignment horizontal="center" vertical="center" wrapText="1"/>
    </xf>
    <xf numFmtId="49" fontId="4" fillId="9" borderId="31" xfId="0" applyNumberFormat="1" applyFont="1" applyFill="1" applyBorder="1" applyAlignment="1">
      <alignment horizontal="center" vertical="center"/>
    </xf>
    <xf numFmtId="49" fontId="4" fillId="10" borderId="31" xfId="0" applyNumberFormat="1" applyFont="1" applyFill="1" applyBorder="1" applyAlignment="1">
      <alignment horizontal="center" vertical="center"/>
    </xf>
    <xf numFmtId="49" fontId="4" fillId="22" borderId="31" xfId="0" applyNumberFormat="1" applyFont="1" applyFill="1" applyBorder="1" applyAlignment="1">
      <alignment horizontal="center" vertical="center"/>
    </xf>
    <xf numFmtId="49" fontId="4" fillId="13" borderId="31" xfId="0" applyNumberFormat="1" applyFont="1" applyFill="1" applyBorder="1" applyAlignment="1">
      <alignment horizontal="center" vertical="center"/>
    </xf>
    <xf numFmtId="49" fontId="4" fillId="17" borderId="31" xfId="0" applyNumberFormat="1" applyFont="1" applyFill="1" applyBorder="1" applyAlignment="1">
      <alignment horizontal="center" vertical="center"/>
    </xf>
    <xf numFmtId="49" fontId="4" fillId="18" borderId="31" xfId="0" applyNumberFormat="1" applyFont="1" applyFill="1" applyBorder="1" applyAlignment="1">
      <alignment horizontal="center" vertical="center"/>
    </xf>
    <xf numFmtId="49" fontId="4" fillId="19" borderId="31" xfId="0" applyNumberFormat="1" applyFont="1" applyFill="1" applyBorder="1" applyAlignment="1">
      <alignment horizontal="center" vertical="center"/>
    </xf>
    <xf numFmtId="0" fontId="41" fillId="5" borderId="31" xfId="0" applyFont="1" applyFill="1" applyBorder="1" applyAlignment="1">
      <alignment horizontal="left" vertical="center"/>
    </xf>
    <xf numFmtId="170" fontId="4" fillId="5" borderId="31" xfId="0" applyNumberFormat="1" applyFont="1" applyFill="1" applyBorder="1" applyAlignment="1">
      <alignment horizontal="center" vertical="center" wrapText="1"/>
    </xf>
    <xf numFmtId="49" fontId="51" fillId="3" borderId="31" xfId="0" applyNumberFormat="1" applyFont="1" applyFill="1" applyBorder="1" applyAlignment="1">
      <alignment horizontal="left" vertical="center"/>
    </xf>
    <xf numFmtId="0" fontId="10" fillId="5" borderId="58" xfId="0" applyFont="1" applyFill="1" applyBorder="1"/>
    <xf numFmtId="49" fontId="4" fillId="5" borderId="130" xfId="0" applyNumberFormat="1" applyFont="1" applyFill="1" applyBorder="1" applyAlignment="1">
      <alignment vertical="center"/>
    </xf>
    <xf numFmtId="170" fontId="4" fillId="2" borderId="31" xfId="0" applyNumberFormat="1" applyFont="1" applyFill="1" applyBorder="1" applyAlignment="1">
      <alignment horizontal="center" vertical="center" wrapText="1"/>
    </xf>
    <xf numFmtId="49" fontId="33" fillId="5" borderId="44" xfId="0" applyNumberFormat="1" applyFont="1" applyFill="1" applyBorder="1" applyAlignment="1">
      <alignment horizontal="left" vertical="center" wrapText="1"/>
    </xf>
    <xf numFmtId="49" fontId="4" fillId="5" borderId="44" xfId="0" applyNumberFormat="1" applyFont="1" applyFill="1" applyBorder="1" applyAlignment="1">
      <alignment horizontal="left" vertical="center" wrapText="1"/>
    </xf>
    <xf numFmtId="170" fontId="4" fillId="5" borderId="44" xfId="0" applyNumberFormat="1" applyFont="1" applyFill="1" applyBorder="1" applyAlignment="1">
      <alignment horizontal="center" vertical="center" wrapText="1"/>
    </xf>
    <xf numFmtId="1" fontId="10" fillId="5" borderId="44" xfId="0" applyNumberFormat="1" applyFont="1" applyFill="1" applyBorder="1" applyAlignment="1">
      <alignment horizontal="center"/>
    </xf>
    <xf numFmtId="1" fontId="13" fillId="5" borderId="108" xfId="0" applyNumberFormat="1" applyFont="1" applyFill="1" applyBorder="1" applyAlignment="1">
      <alignment horizontal="center" vertical="center"/>
    </xf>
    <xf numFmtId="167" fontId="13" fillId="5" borderId="48" xfId="0" applyNumberFormat="1" applyFont="1" applyFill="1" applyBorder="1" applyAlignment="1">
      <alignment horizontal="center" vertical="center"/>
    </xf>
    <xf numFmtId="167" fontId="13" fillId="5" borderId="44" xfId="0" applyNumberFormat="1" applyFont="1" applyFill="1" applyBorder="1" applyAlignment="1">
      <alignment horizontal="center" vertical="center"/>
    </xf>
    <xf numFmtId="166" fontId="11" fillId="5" borderId="44" xfId="0" applyNumberFormat="1" applyFont="1" applyFill="1" applyBorder="1"/>
    <xf numFmtId="1" fontId="13" fillId="5" borderId="44" xfId="0" applyNumberFormat="1" applyFont="1" applyFill="1" applyBorder="1" applyAlignment="1">
      <alignment horizontal="center" vertical="center"/>
    </xf>
    <xf numFmtId="1" fontId="13" fillId="5" borderId="48" xfId="0" applyNumberFormat="1" applyFont="1" applyFill="1" applyBorder="1" applyAlignment="1">
      <alignment horizontal="center" vertical="center"/>
    </xf>
    <xf numFmtId="1" fontId="11" fillId="5" borderId="48" xfId="0" applyNumberFormat="1" applyFont="1" applyFill="1" applyBorder="1"/>
    <xf numFmtId="0" fontId="13" fillId="5" borderId="44" xfId="0" applyFont="1" applyFill="1" applyBorder="1" applyAlignment="1">
      <alignment horizontal="center" vertical="center"/>
    </xf>
    <xf numFmtId="0" fontId="13" fillId="5" borderId="108" xfId="0" applyFont="1" applyFill="1" applyBorder="1" applyAlignment="1">
      <alignment horizontal="center" vertical="center"/>
    </xf>
    <xf numFmtId="0" fontId="10" fillId="5" borderId="44" xfId="0" applyFont="1" applyFill="1" applyBorder="1"/>
    <xf numFmtId="0" fontId="10" fillId="5" borderId="108" xfId="0" applyFont="1" applyFill="1" applyBorder="1"/>
    <xf numFmtId="1" fontId="13" fillId="5" borderId="137" xfId="0" applyNumberFormat="1" applyFont="1" applyFill="1" applyBorder="1" applyAlignment="1">
      <alignment vertical="center"/>
    </xf>
    <xf numFmtId="1" fontId="13" fillId="5" borderId="138" xfId="0" applyNumberFormat="1" applyFont="1" applyFill="1" applyBorder="1" applyAlignment="1">
      <alignment vertical="center"/>
    </xf>
    <xf numFmtId="1" fontId="13" fillId="5" borderId="139" xfId="0" applyNumberFormat="1" applyFont="1" applyFill="1" applyBorder="1" applyAlignment="1">
      <alignment vertical="center"/>
    </xf>
    <xf numFmtId="1" fontId="13" fillId="5" borderId="110" xfId="0" applyNumberFormat="1" applyFont="1" applyFill="1" applyBorder="1" applyAlignment="1">
      <alignment vertical="center"/>
    </xf>
    <xf numFmtId="0" fontId="4" fillId="2" borderId="140" xfId="0" applyFont="1" applyFill="1" applyBorder="1" applyAlignment="1">
      <alignment vertical="center"/>
    </xf>
    <xf numFmtId="0" fontId="4" fillId="2" borderId="141" xfId="0" applyFont="1" applyFill="1" applyBorder="1" applyAlignment="1">
      <alignment horizontal="left" vertical="center"/>
    </xf>
    <xf numFmtId="1" fontId="10" fillId="2" borderId="143" xfId="0" applyNumberFormat="1" applyFont="1" applyFill="1" applyBorder="1" applyAlignment="1">
      <alignment horizontal="center"/>
    </xf>
    <xf numFmtId="1" fontId="13" fillId="2" borderId="144" xfId="0" applyNumberFormat="1" applyFont="1" applyFill="1" applyBorder="1" applyAlignment="1">
      <alignment vertical="center"/>
    </xf>
    <xf numFmtId="1" fontId="13" fillId="2" borderId="145" xfId="0" applyNumberFormat="1" applyFont="1" applyFill="1" applyBorder="1" applyAlignment="1">
      <alignment vertical="center"/>
    </xf>
    <xf numFmtId="1" fontId="13" fillId="2" borderId="146" xfId="0" applyNumberFormat="1" applyFont="1" applyFill="1" applyBorder="1" applyAlignment="1">
      <alignment vertical="center"/>
    </xf>
    <xf numFmtId="1" fontId="13" fillId="2" borderId="79" xfId="0" applyNumberFormat="1" applyFont="1" applyFill="1" applyBorder="1" applyAlignment="1">
      <alignment vertical="center"/>
    </xf>
    <xf numFmtId="1" fontId="13" fillId="2" borderId="147" xfId="0" applyNumberFormat="1" applyFont="1" applyFill="1" applyBorder="1" applyAlignment="1">
      <alignment vertical="center"/>
    </xf>
    <xf numFmtId="1" fontId="13" fillId="2" borderId="148" xfId="0" applyNumberFormat="1" applyFont="1" applyFill="1" applyBorder="1" applyAlignment="1">
      <alignment vertical="center"/>
    </xf>
    <xf numFmtId="1" fontId="10" fillId="5" borderId="113" xfId="0" applyNumberFormat="1" applyFont="1" applyFill="1" applyBorder="1" applyAlignment="1">
      <alignment horizontal="center"/>
    </xf>
    <xf numFmtId="1" fontId="13" fillId="5" borderId="149" xfId="0" applyNumberFormat="1" applyFont="1" applyFill="1" applyBorder="1" applyAlignment="1">
      <alignment horizontal="center" vertical="center"/>
    </xf>
    <xf numFmtId="1" fontId="13" fillId="5" borderId="150" xfId="0" applyNumberFormat="1" applyFont="1" applyFill="1" applyBorder="1" applyAlignment="1">
      <alignment horizontal="center" vertical="center"/>
    </xf>
    <xf numFmtId="1" fontId="13" fillId="5" borderId="151" xfId="0" applyNumberFormat="1" applyFont="1" applyFill="1" applyBorder="1" applyAlignment="1">
      <alignment horizontal="center" vertical="center"/>
    </xf>
    <xf numFmtId="167" fontId="13" fillId="5" borderId="150" xfId="0" applyNumberFormat="1" applyFont="1" applyFill="1" applyBorder="1" applyAlignment="1">
      <alignment horizontal="center" vertical="center"/>
    </xf>
    <xf numFmtId="166" fontId="11" fillId="5" borderId="150" xfId="0" applyNumberFormat="1" applyFont="1" applyFill="1" applyBorder="1"/>
    <xf numFmtId="1" fontId="11" fillId="5" borderId="150" xfId="0" applyNumberFormat="1" applyFont="1" applyFill="1" applyBorder="1"/>
    <xf numFmtId="0" fontId="13" fillId="5" borderId="150" xfId="0" applyFont="1" applyFill="1" applyBorder="1" applyAlignment="1">
      <alignment horizontal="center" vertical="center"/>
    </xf>
    <xf numFmtId="0" fontId="13" fillId="5" borderId="59" xfId="0" applyFont="1" applyFill="1" applyBorder="1" applyAlignment="1">
      <alignment horizontal="center" vertical="center"/>
    </xf>
    <xf numFmtId="49" fontId="16" fillId="7" borderId="31" xfId="0" applyNumberFormat="1" applyFont="1" applyFill="1" applyBorder="1" applyAlignment="1">
      <alignment vertical="center"/>
    </xf>
    <xf numFmtId="0" fontId="4" fillId="7" borderId="31" xfId="0" applyFont="1" applyFill="1" applyBorder="1" applyAlignment="1">
      <alignment horizontal="left" vertical="center"/>
    </xf>
    <xf numFmtId="49" fontId="52" fillId="7" borderId="31" xfId="0" applyNumberFormat="1" applyFont="1" applyFill="1" applyBorder="1" applyAlignment="1">
      <alignment horizontal="left" vertical="center"/>
    </xf>
    <xf numFmtId="0" fontId="4" fillId="7" borderId="48" xfId="0" applyFont="1" applyFill="1" applyBorder="1" applyAlignment="1">
      <alignment horizontal="left" vertical="center"/>
    </xf>
    <xf numFmtId="1" fontId="10" fillId="5" borderId="109" xfId="0" applyNumberFormat="1" applyFont="1" applyFill="1" applyBorder="1" applyAlignment="1">
      <alignment horizontal="center"/>
    </xf>
    <xf numFmtId="1" fontId="10" fillId="5" borderId="153" xfId="0" applyNumberFormat="1" applyFont="1" applyFill="1" applyBorder="1" applyAlignment="1">
      <alignment horizontal="center"/>
    </xf>
    <xf numFmtId="49" fontId="4" fillId="22" borderId="31" xfId="0" applyNumberFormat="1" applyFont="1" applyFill="1" applyBorder="1" applyAlignment="1">
      <alignment horizontal="center" vertical="center" wrapText="1"/>
    </xf>
    <xf numFmtId="49" fontId="4" fillId="23" borderId="31" xfId="0" applyNumberFormat="1" applyFont="1" applyFill="1" applyBorder="1" applyAlignment="1">
      <alignment horizontal="center" vertical="center" wrapText="1"/>
    </xf>
    <xf numFmtId="49" fontId="4" fillId="24" borderId="31" xfId="0" applyNumberFormat="1" applyFont="1" applyFill="1" applyBorder="1" applyAlignment="1">
      <alignment horizontal="center" vertical="center" wrapText="1"/>
    </xf>
    <xf numFmtId="49" fontId="4" fillId="25" borderId="31" xfId="0" applyNumberFormat="1" applyFont="1" applyFill="1" applyBorder="1" applyAlignment="1">
      <alignment horizontal="center" vertical="center" wrapText="1"/>
    </xf>
    <xf numFmtId="49" fontId="4" fillId="26" borderId="31" xfId="0" applyNumberFormat="1" applyFont="1" applyFill="1" applyBorder="1" applyAlignment="1">
      <alignment horizontal="center" vertical="center" wrapText="1"/>
    </xf>
    <xf numFmtId="1" fontId="4" fillId="22" borderId="31" xfId="0" applyNumberFormat="1" applyFont="1" applyFill="1" applyBorder="1" applyAlignment="1">
      <alignment horizontal="center" vertical="center"/>
    </xf>
    <xf numFmtId="1" fontId="4" fillId="23" borderId="31" xfId="0" applyNumberFormat="1" applyFont="1" applyFill="1" applyBorder="1" applyAlignment="1">
      <alignment horizontal="center" vertical="center"/>
    </xf>
    <xf numFmtId="1" fontId="4" fillId="3" borderId="31" xfId="0" applyNumberFormat="1" applyFont="1" applyFill="1" applyBorder="1" applyAlignment="1">
      <alignment horizontal="center" vertical="center"/>
    </xf>
    <xf numFmtId="1" fontId="18" fillId="5" borderId="124" xfId="0" applyNumberFormat="1" applyFont="1" applyFill="1" applyBorder="1" applyAlignment="1">
      <alignment horizontal="center" vertical="center" wrapText="1"/>
    </xf>
    <xf numFmtId="1" fontId="4" fillId="24" borderId="31" xfId="0" applyNumberFormat="1" applyFont="1" applyFill="1" applyBorder="1" applyAlignment="1">
      <alignment horizontal="center" vertical="center"/>
    </xf>
    <xf numFmtId="1" fontId="4" fillId="25" borderId="31" xfId="0" applyNumberFormat="1" applyFont="1" applyFill="1" applyBorder="1" applyAlignment="1">
      <alignment horizontal="center" vertical="center"/>
    </xf>
    <xf numFmtId="1" fontId="4" fillId="26" borderId="31" xfId="0" applyNumberFormat="1" applyFont="1" applyFill="1" applyBorder="1" applyAlignment="1">
      <alignment horizontal="center" vertical="center"/>
    </xf>
    <xf numFmtId="1" fontId="18" fillId="5" borderId="154" xfId="0" applyNumberFormat="1" applyFont="1" applyFill="1" applyBorder="1" applyAlignment="1">
      <alignment horizontal="center" vertical="center" wrapText="1"/>
    </xf>
    <xf numFmtId="1" fontId="18" fillId="5" borderId="155" xfId="0" applyNumberFormat="1" applyFont="1" applyFill="1" applyBorder="1" applyAlignment="1">
      <alignment horizontal="center" vertical="center" wrapText="1"/>
    </xf>
    <xf numFmtId="49" fontId="4" fillId="23" borderId="31" xfId="0" applyNumberFormat="1" applyFont="1" applyFill="1" applyBorder="1" applyAlignment="1">
      <alignment horizontal="center" vertical="center"/>
    </xf>
    <xf numFmtId="49" fontId="4" fillId="3" borderId="31" xfId="0" applyNumberFormat="1" applyFont="1" applyFill="1" applyBorder="1" applyAlignment="1">
      <alignment horizontal="center" vertical="center"/>
    </xf>
    <xf numFmtId="49" fontId="18" fillId="5" borderId="124" xfId="0" applyNumberFormat="1" applyFont="1" applyFill="1" applyBorder="1" applyAlignment="1">
      <alignment horizontal="center" vertical="center" wrapText="1"/>
    </xf>
    <xf numFmtId="49" fontId="4" fillId="24" borderId="31" xfId="0" applyNumberFormat="1" applyFont="1" applyFill="1" applyBorder="1" applyAlignment="1">
      <alignment horizontal="center" vertical="center"/>
    </xf>
    <xf numFmtId="49" fontId="4" fillId="25" borderId="31" xfId="0" applyNumberFormat="1" applyFont="1" applyFill="1" applyBorder="1" applyAlignment="1">
      <alignment horizontal="center" vertical="center"/>
    </xf>
    <xf numFmtId="49" fontId="4" fillId="26" borderId="31" xfId="0" applyNumberFormat="1" applyFont="1" applyFill="1" applyBorder="1" applyAlignment="1">
      <alignment horizontal="center" vertical="center"/>
    </xf>
    <xf numFmtId="1" fontId="4" fillId="27" borderId="31" xfId="0" applyNumberFormat="1" applyFont="1" applyFill="1" applyBorder="1" applyAlignment="1">
      <alignment horizontal="center" vertical="center"/>
    </xf>
    <xf numFmtId="1" fontId="18" fillId="5" borderId="125" xfId="0" applyNumberFormat="1" applyFont="1" applyFill="1" applyBorder="1" applyAlignment="1">
      <alignment horizontal="center" vertical="center" wrapText="1"/>
    </xf>
    <xf numFmtId="49" fontId="33" fillId="5" borderId="31" xfId="0" applyNumberFormat="1" applyFont="1" applyFill="1" applyBorder="1" applyAlignment="1">
      <alignment horizontal="left" vertical="center"/>
    </xf>
    <xf numFmtId="49" fontId="4" fillId="5" borderId="31" xfId="0" applyNumberFormat="1" applyFont="1" applyFill="1" applyBorder="1" applyAlignment="1">
      <alignment horizontal="left" vertical="center"/>
    </xf>
    <xf numFmtId="49" fontId="4" fillId="5" borderId="31" xfId="0" applyNumberFormat="1" applyFont="1" applyFill="1" applyBorder="1" applyAlignment="1">
      <alignment vertical="center"/>
    </xf>
    <xf numFmtId="49" fontId="18" fillId="5" borderId="31" xfId="0" applyNumberFormat="1" applyFont="1" applyFill="1" applyBorder="1" applyAlignment="1">
      <alignment vertical="center" wrapText="1"/>
    </xf>
    <xf numFmtId="0" fontId="10" fillId="5" borderId="156" xfId="0" applyFont="1" applyFill="1" applyBorder="1"/>
    <xf numFmtId="49" fontId="16" fillId="5" borderId="31" xfId="0" applyNumberFormat="1" applyFont="1" applyFill="1" applyBorder="1" applyAlignment="1">
      <alignment vertical="center"/>
    </xf>
    <xf numFmtId="49" fontId="53" fillId="5" borderId="31" xfId="0" applyNumberFormat="1" applyFont="1" applyFill="1" applyBorder="1" applyAlignment="1">
      <alignment horizontal="left" vertical="center"/>
    </xf>
    <xf numFmtId="49" fontId="16" fillId="5" borderId="48" xfId="0" applyNumberFormat="1" applyFont="1" applyFill="1" applyBorder="1" applyAlignment="1">
      <alignment vertical="center"/>
    </xf>
    <xf numFmtId="49" fontId="4" fillId="5" borderId="44" xfId="0" applyNumberFormat="1" applyFont="1" applyFill="1" applyBorder="1" applyAlignment="1">
      <alignment vertical="center" wrapText="1"/>
    </xf>
    <xf numFmtId="49" fontId="4" fillId="5" borderId="108" xfId="0" applyNumberFormat="1" applyFont="1" applyFill="1" applyBorder="1" applyAlignment="1">
      <alignment vertical="center" wrapText="1"/>
    </xf>
    <xf numFmtId="49" fontId="13" fillId="3" borderId="31" xfId="0" applyNumberFormat="1" applyFont="1" applyFill="1" applyBorder="1" applyAlignment="1">
      <alignment horizontal="center" vertical="center"/>
    </xf>
    <xf numFmtId="49" fontId="13" fillId="3" borderId="111" xfId="0" applyNumberFormat="1" applyFont="1" applyFill="1" applyBorder="1" applyAlignment="1">
      <alignment horizontal="center" vertical="center"/>
    </xf>
    <xf numFmtId="0" fontId="1" fillId="28" borderId="31" xfId="0" applyFont="1" applyFill="1" applyBorder="1"/>
    <xf numFmtId="49" fontId="16" fillId="3" borderId="31" xfId="0" applyNumberFormat="1" applyFont="1" applyFill="1" applyBorder="1" applyAlignment="1">
      <alignment horizontal="left" vertical="center" wrapText="1"/>
    </xf>
    <xf numFmtId="49" fontId="4" fillId="3" borderId="48" xfId="0" applyNumberFormat="1" applyFont="1" applyFill="1" applyBorder="1" applyAlignment="1">
      <alignment horizontal="left" vertical="center" wrapText="1"/>
    </xf>
    <xf numFmtId="49" fontId="4" fillId="3" borderId="157" xfId="0" applyNumberFormat="1" applyFont="1" applyFill="1" applyBorder="1" applyAlignment="1">
      <alignment vertical="center"/>
    </xf>
    <xf numFmtId="1" fontId="4" fillId="5" borderId="48" xfId="0" applyNumberFormat="1" applyFont="1" applyFill="1" applyBorder="1" applyAlignment="1">
      <alignment horizontal="center"/>
    </xf>
    <xf numFmtId="49" fontId="33" fillId="2" borderId="31" xfId="0" applyNumberFormat="1" applyFont="1" applyFill="1" applyBorder="1" applyAlignment="1">
      <alignment horizontal="left" vertical="center"/>
    </xf>
    <xf numFmtId="1" fontId="4" fillId="9" borderId="62" xfId="0" applyNumberFormat="1" applyFont="1" applyFill="1" applyBorder="1" applyAlignment="1">
      <alignment horizontal="center" vertical="center"/>
    </xf>
    <xf numFmtId="1" fontId="4" fillId="10" borderId="62" xfId="0" applyNumberFormat="1" applyFont="1" applyFill="1" applyBorder="1" applyAlignment="1">
      <alignment horizontal="center" vertical="center"/>
    </xf>
    <xf numFmtId="1" fontId="4" fillId="22" borderId="62" xfId="0" applyNumberFormat="1" applyFont="1" applyFill="1" applyBorder="1" applyAlignment="1">
      <alignment horizontal="center" vertical="center"/>
    </xf>
    <xf numFmtId="1" fontId="4" fillId="13" borderId="62" xfId="0" applyNumberFormat="1" applyFont="1" applyFill="1" applyBorder="1" applyAlignment="1">
      <alignment horizontal="center" vertical="center"/>
    </xf>
    <xf numFmtId="1" fontId="4" fillId="23" borderId="62" xfId="0" applyNumberFormat="1" applyFont="1" applyFill="1" applyBorder="1" applyAlignment="1">
      <alignment horizontal="center" vertical="center"/>
    </xf>
    <xf numFmtId="1" fontId="4" fillId="2" borderId="62" xfId="0" applyNumberFormat="1" applyFont="1" applyFill="1" applyBorder="1" applyAlignment="1">
      <alignment horizontal="center" vertical="center"/>
    </xf>
    <xf numFmtId="1" fontId="4" fillId="3" borderId="62" xfId="0" applyNumberFormat="1" applyFont="1" applyFill="1" applyBorder="1" applyAlignment="1">
      <alignment horizontal="center" vertical="center"/>
    </xf>
    <xf numFmtId="1" fontId="18" fillId="5" borderId="158" xfId="0" applyNumberFormat="1" applyFont="1" applyFill="1" applyBorder="1" applyAlignment="1">
      <alignment horizontal="center" vertical="center" wrapText="1"/>
    </xf>
    <xf numFmtId="1" fontId="4" fillId="24" borderId="62" xfId="0" applyNumberFormat="1" applyFont="1" applyFill="1" applyBorder="1" applyAlignment="1">
      <alignment horizontal="center" vertical="center"/>
    </xf>
    <xf numFmtId="1" fontId="4" fillId="17" borderId="62" xfId="0" applyNumberFormat="1" applyFont="1" applyFill="1" applyBorder="1" applyAlignment="1">
      <alignment horizontal="center" vertical="center"/>
    </xf>
    <xf numFmtId="1" fontId="4" fillId="18" borderId="62" xfId="0" applyNumberFormat="1" applyFont="1" applyFill="1" applyBorder="1" applyAlignment="1">
      <alignment horizontal="center" vertical="center"/>
    </xf>
    <xf numFmtId="1" fontId="4" fillId="19" borderId="62" xfId="0" applyNumberFormat="1" applyFont="1" applyFill="1" applyBorder="1" applyAlignment="1">
      <alignment horizontal="center" vertical="center"/>
    </xf>
    <xf numFmtId="1" fontId="4" fillId="25" borderId="62" xfId="0" applyNumberFormat="1" applyFont="1" applyFill="1" applyBorder="1" applyAlignment="1">
      <alignment horizontal="center" vertical="center"/>
    </xf>
    <xf numFmtId="1" fontId="4" fillId="26" borderId="62" xfId="0" applyNumberFormat="1" applyFont="1" applyFill="1" applyBorder="1" applyAlignment="1">
      <alignment horizontal="center" vertical="center"/>
    </xf>
    <xf numFmtId="49" fontId="4" fillId="5" borderId="94" xfId="0" applyNumberFormat="1" applyFont="1" applyFill="1" applyBorder="1" applyAlignment="1">
      <alignment vertical="center"/>
    </xf>
    <xf numFmtId="49" fontId="18" fillId="5" borderId="94" xfId="0" applyNumberFormat="1" applyFont="1" applyFill="1" applyBorder="1" applyAlignment="1">
      <alignment vertical="center" wrapText="1"/>
    </xf>
    <xf numFmtId="49" fontId="4" fillId="29" borderId="31" xfId="0" applyNumberFormat="1" applyFont="1" applyFill="1" applyBorder="1" applyAlignment="1">
      <alignment vertical="center"/>
    </xf>
    <xf numFmtId="0" fontId="4" fillId="29" borderId="31" xfId="0" applyFont="1" applyFill="1" applyBorder="1" applyAlignment="1">
      <alignment horizontal="left" vertical="center"/>
    </xf>
    <xf numFmtId="49" fontId="4" fillId="29" borderId="130" xfId="0" applyNumberFormat="1" applyFont="1" applyFill="1" applyBorder="1" applyAlignment="1">
      <alignment vertical="center"/>
    </xf>
    <xf numFmtId="49" fontId="4" fillId="29" borderId="44" xfId="0" applyNumberFormat="1" applyFont="1" applyFill="1" applyBorder="1" applyAlignment="1">
      <alignment vertical="center"/>
    </xf>
    <xf numFmtId="49" fontId="4" fillId="29" borderId="108" xfId="0" applyNumberFormat="1" applyFont="1" applyFill="1" applyBorder="1" applyAlignment="1">
      <alignment vertical="center"/>
    </xf>
    <xf numFmtId="49" fontId="4" fillId="29" borderId="48" xfId="0" applyNumberFormat="1" applyFont="1" applyFill="1" applyBorder="1" applyAlignment="1">
      <alignment horizontal="left" vertical="center"/>
    </xf>
    <xf numFmtId="0" fontId="4" fillId="29" borderId="108" xfId="0" applyFont="1" applyFill="1" applyBorder="1" applyAlignment="1">
      <alignment vertical="center"/>
    </xf>
    <xf numFmtId="49" fontId="4" fillId="29" borderId="31" xfId="0" applyNumberFormat="1" applyFont="1" applyFill="1" applyBorder="1" applyAlignment="1">
      <alignment horizontal="center" vertical="center" wrapText="1"/>
    </xf>
    <xf numFmtId="49" fontId="4" fillId="9" borderId="62" xfId="0" applyNumberFormat="1" applyFont="1" applyFill="1" applyBorder="1" applyAlignment="1">
      <alignment horizontal="center" vertical="center"/>
    </xf>
    <xf numFmtId="49" fontId="4" fillId="10" borderId="62" xfId="0" applyNumberFormat="1" applyFont="1" applyFill="1" applyBorder="1" applyAlignment="1">
      <alignment horizontal="center" vertical="center"/>
    </xf>
    <xf numFmtId="49" fontId="4" fillId="22" borderId="62" xfId="0" applyNumberFormat="1" applyFont="1" applyFill="1" applyBorder="1" applyAlignment="1">
      <alignment horizontal="center" vertical="center"/>
    </xf>
    <xf numFmtId="49" fontId="4" fillId="13" borderId="62" xfId="0" applyNumberFormat="1" applyFont="1" applyFill="1" applyBorder="1" applyAlignment="1">
      <alignment horizontal="center" vertical="center"/>
    </xf>
    <xf numFmtId="49" fontId="4" fillId="23" borderId="62" xfId="0" applyNumberFormat="1" applyFont="1" applyFill="1" applyBorder="1" applyAlignment="1">
      <alignment horizontal="center" vertical="center"/>
    </xf>
    <xf numFmtId="49" fontId="4" fillId="2" borderId="62" xfId="0" applyNumberFormat="1" applyFont="1" applyFill="1" applyBorder="1" applyAlignment="1">
      <alignment horizontal="center" vertical="center"/>
    </xf>
    <xf numFmtId="49" fontId="4" fillId="3" borderId="62" xfId="0" applyNumberFormat="1" applyFont="1" applyFill="1" applyBorder="1" applyAlignment="1">
      <alignment horizontal="center" vertical="center"/>
    </xf>
    <xf numFmtId="49" fontId="18" fillId="5" borderId="158" xfId="0" applyNumberFormat="1" applyFont="1" applyFill="1" applyBorder="1" applyAlignment="1">
      <alignment horizontal="center" vertical="center" wrapText="1"/>
    </xf>
    <xf numFmtId="49" fontId="4" fillId="24" borderId="62" xfId="0" applyNumberFormat="1" applyFont="1" applyFill="1" applyBorder="1" applyAlignment="1">
      <alignment horizontal="center" vertical="center"/>
    </xf>
    <xf numFmtId="49" fontId="4" fillId="17" borderId="62" xfId="0" applyNumberFormat="1" applyFont="1" applyFill="1" applyBorder="1" applyAlignment="1">
      <alignment horizontal="center" vertical="center"/>
    </xf>
    <xf numFmtId="49" fontId="4" fillId="18" borderId="62" xfId="0" applyNumberFormat="1" applyFont="1" applyFill="1" applyBorder="1" applyAlignment="1">
      <alignment horizontal="center" vertical="center"/>
    </xf>
    <xf numFmtId="49" fontId="4" fillId="19" borderId="62" xfId="0" applyNumberFormat="1" applyFont="1" applyFill="1" applyBorder="1" applyAlignment="1">
      <alignment horizontal="center" vertical="center"/>
    </xf>
    <xf numFmtId="49" fontId="4" fillId="25" borderId="62" xfId="0" applyNumberFormat="1" applyFont="1" applyFill="1" applyBorder="1" applyAlignment="1">
      <alignment horizontal="center" vertical="center"/>
    </xf>
    <xf numFmtId="49" fontId="4" fillId="26" borderId="62" xfId="0" applyNumberFormat="1" applyFont="1" applyFill="1" applyBorder="1" applyAlignment="1">
      <alignment horizontal="center" vertical="center"/>
    </xf>
    <xf numFmtId="49" fontId="16" fillId="3" borderId="31" xfId="0" applyNumberFormat="1" applyFont="1" applyFill="1" applyBorder="1" applyAlignment="1">
      <alignment horizontal="left" vertical="center"/>
    </xf>
    <xf numFmtId="49" fontId="18" fillId="5" borderId="154" xfId="0" applyNumberFormat="1" applyFont="1" applyFill="1" applyBorder="1" applyAlignment="1">
      <alignment horizontal="center" vertical="center" wrapText="1"/>
    </xf>
    <xf numFmtId="49" fontId="18" fillId="5" borderId="160" xfId="0" applyNumberFormat="1" applyFont="1" applyFill="1" applyBorder="1" applyAlignment="1">
      <alignment horizontal="center" vertical="center" wrapText="1"/>
    </xf>
    <xf numFmtId="49" fontId="18" fillId="5" borderId="161" xfId="0" applyNumberFormat="1" applyFont="1" applyFill="1" applyBorder="1" applyAlignment="1">
      <alignment horizontal="center" vertical="center" wrapText="1"/>
    </xf>
    <xf numFmtId="167" fontId="13" fillId="5" borderId="31" xfId="0" applyNumberFormat="1" applyFont="1" applyFill="1" applyBorder="1" applyAlignment="1">
      <alignment horizontal="center"/>
    </xf>
    <xf numFmtId="49" fontId="4" fillId="3" borderId="130" xfId="0" applyNumberFormat="1" applyFont="1" applyFill="1" applyBorder="1" applyAlignment="1">
      <alignment vertical="center"/>
    </xf>
    <xf numFmtId="0" fontId="41" fillId="5" borderId="44" xfId="0" applyFont="1" applyFill="1" applyBorder="1" applyAlignment="1">
      <alignment horizontal="left" vertical="center"/>
    </xf>
    <xf numFmtId="1" fontId="4" fillId="5" borderId="44" xfId="0" applyNumberFormat="1" applyFont="1" applyFill="1" applyBorder="1" applyAlignment="1">
      <alignment horizontal="center" vertical="center"/>
    </xf>
    <xf numFmtId="1" fontId="18" fillId="5" borderId="44" xfId="0" applyNumberFormat="1" applyFont="1" applyFill="1" applyBorder="1" applyAlignment="1">
      <alignment horizontal="center" vertical="center" wrapText="1"/>
    </xf>
    <xf numFmtId="1" fontId="4" fillId="5" borderId="108" xfId="0" applyNumberFormat="1" applyFont="1" applyFill="1" applyBorder="1" applyAlignment="1">
      <alignment horizontal="center" vertical="center"/>
    </xf>
    <xf numFmtId="166" fontId="13" fillId="5" borderId="31" xfId="0" applyNumberFormat="1" applyFont="1" applyFill="1" applyBorder="1" applyAlignment="1">
      <alignment horizontal="center" vertical="center"/>
    </xf>
    <xf numFmtId="168" fontId="13" fillId="5" borderId="31" xfId="0" applyNumberFormat="1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vertical="center"/>
    </xf>
    <xf numFmtId="0" fontId="4" fillId="3" borderId="44" xfId="0" applyFont="1" applyFill="1" applyBorder="1" applyAlignment="1">
      <alignment horizontal="left" vertical="center"/>
    </xf>
    <xf numFmtId="49" fontId="4" fillId="3" borderId="44" xfId="0" applyNumberFormat="1" applyFont="1" applyFill="1" applyBorder="1" applyAlignment="1">
      <alignment horizontal="left" vertical="center"/>
    </xf>
    <xf numFmtId="49" fontId="16" fillId="3" borderId="44" xfId="0" applyNumberFormat="1" applyFont="1" applyFill="1" applyBorder="1" applyAlignment="1">
      <alignment horizontal="left" vertical="center"/>
    </xf>
    <xf numFmtId="49" fontId="4" fillId="3" borderId="108" xfId="0" applyNumberFormat="1" applyFont="1" applyFill="1" applyBorder="1" applyAlignment="1">
      <alignment horizontal="left" vertical="center"/>
    </xf>
    <xf numFmtId="49" fontId="13" fillId="3" borderId="31" xfId="0" applyNumberFormat="1" applyFont="1" applyFill="1" applyBorder="1" applyAlignment="1">
      <alignment horizontal="center" vertical="center" wrapText="1"/>
    </xf>
    <xf numFmtId="49" fontId="13" fillId="3" borderId="162" xfId="0" applyNumberFormat="1" applyFont="1" applyFill="1" applyBorder="1" applyAlignment="1">
      <alignment horizontal="center" vertical="center" wrapText="1"/>
    </xf>
    <xf numFmtId="1" fontId="10" fillId="5" borderId="82" xfId="0" applyNumberFormat="1" applyFont="1" applyFill="1" applyBorder="1"/>
    <xf numFmtId="0" fontId="13" fillId="3" borderId="31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vertical="top" wrapText="1"/>
    </xf>
    <xf numFmtId="49" fontId="23" fillId="3" borderId="31" xfId="0" applyNumberFormat="1" applyFont="1" applyFill="1" applyBorder="1" applyAlignment="1">
      <alignment horizontal="center" vertical="center"/>
    </xf>
    <xf numFmtId="49" fontId="4" fillId="2" borderId="48" xfId="0" applyNumberFormat="1" applyFont="1" applyFill="1" applyBorder="1" applyAlignment="1">
      <alignment horizontal="left" vertical="center"/>
    </xf>
    <xf numFmtId="49" fontId="4" fillId="2" borderId="44" xfId="0" applyNumberFormat="1" applyFont="1" applyFill="1" applyBorder="1" applyAlignment="1">
      <alignment horizontal="left" vertical="center"/>
    </xf>
    <xf numFmtId="49" fontId="4" fillId="2" borderId="108" xfId="0" applyNumberFormat="1" applyFont="1" applyFill="1" applyBorder="1" applyAlignment="1">
      <alignment horizontal="left" vertical="center"/>
    </xf>
    <xf numFmtId="1" fontId="13" fillId="2" borderId="31" xfId="0" applyNumberFormat="1" applyFont="1" applyFill="1" applyBorder="1" applyAlignment="1">
      <alignment horizontal="center" vertical="center" wrapText="1"/>
    </xf>
    <xf numFmtId="1" fontId="13" fillId="2" borderId="162" xfId="0" applyNumberFormat="1" applyFont="1" applyFill="1" applyBorder="1" applyAlignment="1">
      <alignment horizontal="center" vertical="center" wrapText="1"/>
    </xf>
    <xf numFmtId="1" fontId="17" fillId="5" borderId="103" xfId="0" applyNumberFormat="1" applyFont="1" applyFill="1" applyBorder="1"/>
    <xf numFmtId="166" fontId="13" fillId="2" borderId="31" xfId="0" applyNumberFormat="1" applyFont="1" applyFill="1" applyBorder="1" applyAlignment="1">
      <alignment horizontal="center" vertical="center" wrapText="1"/>
    </xf>
    <xf numFmtId="166" fontId="13" fillId="5" borderId="31" xfId="0" applyNumberFormat="1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center" vertical="center" wrapText="1"/>
    </xf>
    <xf numFmtId="1" fontId="4" fillId="5" borderId="31" xfId="0" applyNumberFormat="1" applyFont="1" applyFill="1" applyBorder="1" applyAlignment="1">
      <alignment horizontal="center" vertical="center"/>
    </xf>
    <xf numFmtId="1" fontId="18" fillId="5" borderId="31" xfId="0" applyNumberFormat="1" applyFont="1" applyFill="1" applyBorder="1" applyAlignment="1">
      <alignment horizontal="center" vertical="center" wrapText="1"/>
    </xf>
    <xf numFmtId="0" fontId="1" fillId="2" borderId="115" xfId="0" applyFont="1" applyFill="1" applyBorder="1"/>
    <xf numFmtId="0" fontId="4" fillId="2" borderId="116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vertical="center"/>
    </xf>
    <xf numFmtId="0" fontId="10" fillId="2" borderId="114" xfId="0" applyFont="1" applyFill="1" applyBorder="1" applyAlignment="1">
      <alignment vertical="center"/>
    </xf>
    <xf numFmtId="0" fontId="1" fillId="5" borderId="115" xfId="0" applyFont="1" applyFill="1" applyBorder="1"/>
    <xf numFmtId="0" fontId="1" fillId="2" borderId="0" xfId="0" applyFont="1" applyFill="1"/>
    <xf numFmtId="0" fontId="12" fillId="2" borderId="7" xfId="0" applyFont="1" applyFill="1" applyBorder="1" applyAlignment="1">
      <alignment vertical="center" wrapText="1"/>
    </xf>
    <xf numFmtId="0" fontId="1" fillId="2" borderId="61" xfId="0" applyFont="1" applyFill="1" applyBorder="1"/>
    <xf numFmtId="0" fontId="1" fillId="2" borderId="165" xfId="0" applyFont="1" applyFill="1" applyBorder="1"/>
    <xf numFmtId="0" fontId="1" fillId="2" borderId="166" xfId="0" applyFont="1" applyFill="1" applyBorder="1"/>
    <xf numFmtId="0" fontId="12" fillId="2" borderId="10" xfId="0" applyFont="1" applyFill="1" applyBorder="1" applyAlignment="1">
      <alignment vertical="center" wrapText="1"/>
    </xf>
    <xf numFmtId="0" fontId="1" fillId="2" borderId="169" xfId="0" applyFont="1" applyFill="1" applyBorder="1"/>
    <xf numFmtId="0" fontId="1" fillId="2" borderId="170" xfId="0" applyFont="1" applyFill="1" applyBorder="1"/>
    <xf numFmtId="0" fontId="12" fillId="2" borderId="24" xfId="0" applyFont="1" applyFill="1" applyBorder="1" applyAlignment="1">
      <alignment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0" fontId="1" fillId="2" borderId="173" xfId="0" applyFont="1" applyFill="1" applyBorder="1"/>
    <xf numFmtId="0" fontId="1" fillId="2" borderId="174" xfId="0" applyFont="1" applyFill="1" applyBorder="1"/>
    <xf numFmtId="0" fontId="1" fillId="5" borderId="48" xfId="0" applyFont="1" applyFill="1" applyBorder="1"/>
    <xf numFmtId="0" fontId="1" fillId="5" borderId="108" xfId="0" applyFont="1" applyFill="1" applyBorder="1"/>
    <xf numFmtId="0" fontId="1" fillId="3" borderId="48" xfId="0" applyFont="1" applyFill="1" applyBorder="1"/>
    <xf numFmtId="49" fontId="16" fillId="3" borderId="44" xfId="0" applyNumberFormat="1" applyFont="1" applyFill="1" applyBorder="1"/>
    <xf numFmtId="49" fontId="16" fillId="3" borderId="44" xfId="0" applyNumberFormat="1" applyFont="1" applyFill="1" applyBorder="1" applyAlignment="1">
      <alignment horizontal="center" vertical="center"/>
    </xf>
    <xf numFmtId="0" fontId="1" fillId="3" borderId="108" xfId="0" applyFont="1" applyFill="1" applyBorder="1"/>
    <xf numFmtId="49" fontId="4" fillId="3" borderId="178" xfId="0" applyNumberFormat="1" applyFont="1" applyFill="1" applyBorder="1" applyAlignment="1">
      <alignment horizontal="center" vertical="center"/>
    </xf>
    <xf numFmtId="49" fontId="4" fillId="3" borderId="179" xfId="0" applyNumberFormat="1" applyFont="1" applyFill="1" applyBorder="1" applyAlignment="1">
      <alignment horizontal="center" vertical="center"/>
    </xf>
    <xf numFmtId="49" fontId="4" fillId="3" borderId="180" xfId="0" applyNumberFormat="1" applyFont="1" applyFill="1" applyBorder="1" applyAlignment="1">
      <alignment horizontal="center" vertical="center" wrapText="1"/>
    </xf>
    <xf numFmtId="49" fontId="4" fillId="30" borderId="178" xfId="0" applyNumberFormat="1" applyFont="1" applyFill="1" applyBorder="1" applyAlignment="1">
      <alignment horizontal="center" vertical="center" wrapText="1"/>
    </xf>
    <xf numFmtId="49" fontId="4" fillId="31" borderId="179" xfId="0" applyNumberFormat="1" applyFont="1" applyFill="1" applyBorder="1" applyAlignment="1">
      <alignment horizontal="center" vertical="center" wrapText="1"/>
    </xf>
    <xf numFmtId="49" fontId="18" fillId="32" borderId="179" xfId="0" applyNumberFormat="1" applyFont="1" applyFill="1" applyBorder="1" applyAlignment="1">
      <alignment horizontal="center" vertical="center" wrapText="1"/>
    </xf>
    <xf numFmtId="49" fontId="4" fillId="33" borderId="179" xfId="0" applyNumberFormat="1" applyFont="1" applyFill="1" applyBorder="1" applyAlignment="1">
      <alignment horizontal="center" vertical="center" wrapText="1"/>
    </xf>
    <xf numFmtId="49" fontId="4" fillId="34" borderId="179" xfId="0" applyNumberFormat="1" applyFont="1" applyFill="1" applyBorder="1" applyAlignment="1">
      <alignment horizontal="center" vertical="center" wrapText="1"/>
    </xf>
    <xf numFmtId="49" fontId="4" fillId="35" borderId="180" xfId="0" applyNumberFormat="1" applyFont="1" applyFill="1" applyBorder="1" applyAlignment="1">
      <alignment horizontal="center" vertical="center" wrapText="1"/>
    </xf>
    <xf numFmtId="49" fontId="54" fillId="36" borderId="31" xfId="0" applyNumberFormat="1" applyFont="1" applyFill="1" applyBorder="1" applyAlignment="1">
      <alignment horizontal="center" vertical="center" wrapText="1"/>
    </xf>
    <xf numFmtId="49" fontId="4" fillId="37" borderId="178" xfId="0" applyNumberFormat="1" applyFont="1" applyFill="1" applyBorder="1" applyAlignment="1">
      <alignment horizontal="center" vertical="center" wrapText="1"/>
    </xf>
    <xf numFmtId="49" fontId="4" fillId="38" borderId="179" xfId="0" applyNumberFormat="1" applyFont="1" applyFill="1" applyBorder="1" applyAlignment="1">
      <alignment horizontal="center" vertical="center" wrapText="1"/>
    </xf>
    <xf numFmtId="49" fontId="4" fillId="10" borderId="180" xfId="0" applyNumberFormat="1" applyFont="1" applyFill="1" applyBorder="1" applyAlignment="1">
      <alignment horizontal="center" vertical="center" wrapText="1"/>
    </xf>
    <xf numFmtId="171" fontId="4" fillId="2" borderId="31" xfId="0" applyNumberFormat="1" applyFont="1" applyFill="1" applyBorder="1" applyAlignment="1">
      <alignment horizontal="center" vertical="center" wrapText="1"/>
    </xf>
    <xf numFmtId="0" fontId="10" fillId="30" borderId="31" xfId="0" applyFont="1" applyFill="1" applyBorder="1" applyAlignment="1">
      <alignment horizontal="center" vertical="center"/>
    </xf>
    <xf numFmtId="0" fontId="10" fillId="31" borderId="31" xfId="0" applyFont="1" applyFill="1" applyBorder="1" applyAlignment="1">
      <alignment horizontal="center" vertical="center"/>
    </xf>
    <xf numFmtId="0" fontId="55" fillId="39" borderId="31" xfId="0" applyFont="1" applyFill="1" applyBorder="1" applyAlignment="1">
      <alignment horizontal="center" vertical="center"/>
    </xf>
    <xf numFmtId="0" fontId="10" fillId="40" borderId="31" xfId="0" applyFont="1" applyFill="1" applyBorder="1" applyAlignment="1">
      <alignment horizontal="center" vertical="center"/>
    </xf>
    <xf numFmtId="0" fontId="10" fillId="34" borderId="31" xfId="0" applyFont="1" applyFill="1" applyBorder="1" applyAlignment="1">
      <alignment horizontal="center" vertical="center"/>
    </xf>
    <xf numFmtId="0" fontId="10" fillId="35" borderId="31" xfId="0" applyFont="1" applyFill="1" applyBorder="1" applyAlignment="1">
      <alignment horizontal="center" vertical="center"/>
    </xf>
    <xf numFmtId="0" fontId="10" fillId="41" borderId="31" xfId="0" applyFont="1" applyFill="1" applyBorder="1" applyAlignment="1">
      <alignment horizontal="center" vertical="center"/>
    </xf>
    <xf numFmtId="0" fontId="10" fillId="37" borderId="31" xfId="0" applyFont="1" applyFill="1" applyBorder="1" applyAlignment="1">
      <alignment horizontal="center" vertical="center"/>
    </xf>
    <xf numFmtId="0" fontId="10" fillId="38" borderId="31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71" fontId="4" fillId="2" borderId="31" xfId="0" applyNumberFormat="1" applyFont="1" applyFill="1" applyBorder="1" applyAlignment="1">
      <alignment horizontal="center" vertical="center"/>
    </xf>
    <xf numFmtId="49" fontId="56" fillId="2" borderId="31" xfId="0" applyNumberFormat="1" applyFont="1" applyFill="1" applyBorder="1" applyAlignment="1">
      <alignment vertical="center"/>
    </xf>
    <xf numFmtId="0" fontId="10" fillId="28" borderId="31" xfId="0" applyFont="1" applyFill="1" applyBorder="1" applyAlignment="1">
      <alignment horizontal="center" vertical="center"/>
    </xf>
    <xf numFmtId="0" fontId="10" fillId="23" borderId="31" xfId="0" applyFont="1" applyFill="1" applyBorder="1" applyAlignment="1">
      <alignment horizontal="center" vertical="center"/>
    </xf>
    <xf numFmtId="49" fontId="57" fillId="2" borderId="31" xfId="0" applyNumberFormat="1" applyFont="1" applyFill="1" applyBorder="1" applyAlignment="1">
      <alignment vertical="center"/>
    </xf>
    <xf numFmtId="49" fontId="58" fillId="2" borderId="31" xfId="0" applyNumberFormat="1" applyFont="1" applyFill="1" applyBorder="1" applyAlignment="1">
      <alignment horizontal="left" vertical="center"/>
    </xf>
    <xf numFmtId="49" fontId="36" fillId="2" borderId="31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172" fontId="4" fillId="5" borderId="31" xfId="0" applyNumberFormat="1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 wrapText="1"/>
    </xf>
    <xf numFmtId="49" fontId="4" fillId="31" borderId="180" xfId="0" applyNumberFormat="1" applyFont="1" applyFill="1" applyBorder="1" applyAlignment="1">
      <alignment horizontal="center" vertical="center" wrapText="1"/>
    </xf>
    <xf numFmtId="49" fontId="18" fillId="32" borderId="178" xfId="0" applyNumberFormat="1" applyFont="1" applyFill="1" applyBorder="1" applyAlignment="1">
      <alignment horizontal="center" vertical="center" wrapText="1"/>
    </xf>
    <xf numFmtId="49" fontId="4" fillId="42" borderId="180" xfId="0" applyNumberFormat="1" applyFont="1" applyFill="1" applyBorder="1" applyAlignment="1">
      <alignment horizontal="center" vertical="center" wrapText="1"/>
    </xf>
    <xf numFmtId="49" fontId="4" fillId="43" borderId="31" xfId="0" applyNumberFormat="1" applyFont="1" applyFill="1" applyBorder="1" applyAlignment="1">
      <alignment horizontal="center" vertical="center" wrapText="1"/>
    </xf>
    <xf numFmtId="49" fontId="4" fillId="37" borderId="31" xfId="0" applyNumberFormat="1" applyFont="1" applyFill="1" applyBorder="1" applyAlignment="1">
      <alignment horizontal="center" vertical="center" wrapText="1"/>
    </xf>
    <xf numFmtId="49" fontId="4" fillId="38" borderId="31" xfId="0" applyNumberFormat="1" applyFont="1" applyFill="1" applyBorder="1" applyAlignment="1">
      <alignment horizontal="center" vertical="center" wrapText="1"/>
    </xf>
    <xf numFmtId="49" fontId="4" fillId="44" borderId="31" xfId="0" applyNumberFormat="1" applyFont="1" applyFill="1" applyBorder="1" applyAlignment="1">
      <alignment horizontal="center" vertical="center"/>
    </xf>
    <xf numFmtId="49" fontId="4" fillId="44" borderId="31" xfId="0" applyNumberFormat="1" applyFont="1" applyFill="1" applyBorder="1" applyAlignment="1">
      <alignment horizontal="center" vertical="center" wrapText="1"/>
    </xf>
    <xf numFmtId="0" fontId="1" fillId="2" borderId="116" xfId="0" applyFont="1" applyFill="1" applyBorder="1"/>
    <xf numFmtId="0" fontId="1" fillId="2" borderId="44" xfId="0" applyFont="1" applyFill="1" applyBorder="1"/>
    <xf numFmtId="49" fontId="16" fillId="2" borderId="44" xfId="0" applyNumberFormat="1" applyFont="1" applyFill="1" applyBorder="1"/>
    <xf numFmtId="49" fontId="16" fillId="2" borderId="114" xfId="0" applyNumberFormat="1" applyFont="1" applyFill="1" applyBorder="1" applyAlignment="1">
      <alignment vertical="center"/>
    </xf>
    <xf numFmtId="0" fontId="10" fillId="30" borderId="27" xfId="0" applyFont="1" applyFill="1" applyBorder="1" applyAlignment="1">
      <alignment horizontal="center" vertical="center"/>
    </xf>
    <xf numFmtId="0" fontId="10" fillId="31" borderId="29" xfId="0" applyFont="1" applyFill="1" applyBorder="1" applyAlignment="1">
      <alignment horizontal="center" vertical="center"/>
    </xf>
    <xf numFmtId="0" fontId="55" fillId="39" borderId="27" xfId="0" applyFont="1" applyFill="1" applyBorder="1" applyAlignment="1">
      <alignment horizontal="center" vertical="center"/>
    </xf>
    <xf numFmtId="0" fontId="10" fillId="40" borderId="28" xfId="0" applyFont="1" applyFill="1" applyBorder="1" applyAlignment="1">
      <alignment horizontal="center" vertical="center"/>
    </xf>
    <xf numFmtId="0" fontId="10" fillId="34" borderId="29" xfId="0" applyFont="1" applyFill="1" applyBorder="1" applyAlignment="1">
      <alignment horizontal="center" vertical="center"/>
    </xf>
    <xf numFmtId="49" fontId="4" fillId="45" borderId="31" xfId="0" applyNumberFormat="1" applyFont="1" applyFill="1" applyBorder="1" applyAlignment="1">
      <alignment horizontal="center" vertical="center"/>
    </xf>
    <xf numFmtId="49" fontId="4" fillId="45" borderId="31" xfId="0" applyNumberFormat="1" applyFont="1" applyFill="1" applyBorder="1" applyAlignment="1">
      <alignment horizontal="center" vertical="center" wrapText="1"/>
    </xf>
    <xf numFmtId="1" fontId="4" fillId="44" borderId="31" xfId="0" applyNumberFormat="1" applyFont="1" applyFill="1" applyBorder="1" applyAlignment="1">
      <alignment horizontal="center" vertical="center"/>
    </xf>
    <xf numFmtId="0" fontId="4" fillId="44" borderId="31" xfId="0" applyFont="1" applyFill="1" applyBorder="1" applyAlignment="1">
      <alignment horizontal="center" vertical="center"/>
    </xf>
    <xf numFmtId="171" fontId="4" fillId="44" borderId="31" xfId="0" applyNumberFormat="1" applyFont="1" applyFill="1" applyBorder="1" applyAlignment="1">
      <alignment horizontal="center" vertical="center"/>
    </xf>
    <xf numFmtId="0" fontId="1" fillId="2" borderId="181" xfId="0" applyFont="1" applyFill="1" applyBorder="1"/>
    <xf numFmtId="0" fontId="10" fillId="2" borderId="10" xfId="0" applyFont="1" applyFill="1" applyBorder="1"/>
    <xf numFmtId="0" fontId="10" fillId="2" borderId="12" xfId="0" applyFont="1" applyFill="1" applyBorder="1"/>
    <xf numFmtId="0" fontId="4" fillId="2" borderId="24" xfId="0" applyFont="1" applyFill="1" applyBorder="1" applyAlignment="1">
      <alignment horizontal="center" vertical="center"/>
    </xf>
    <xf numFmtId="49" fontId="10" fillId="2" borderId="24" xfId="0" applyNumberFormat="1" applyFont="1" applyFill="1" applyBorder="1"/>
    <xf numFmtId="0" fontId="10" fillId="2" borderId="24" xfId="0" applyFont="1" applyFill="1" applyBorder="1"/>
    <xf numFmtId="0" fontId="10" fillId="2" borderId="47" xfId="0" applyFont="1" applyFill="1" applyBorder="1"/>
    <xf numFmtId="49" fontId="13" fillId="3" borderId="189" xfId="0" applyNumberFormat="1" applyFont="1" applyFill="1" applyBorder="1" applyAlignment="1">
      <alignment horizontal="center" vertical="center"/>
    </xf>
    <xf numFmtId="0" fontId="4" fillId="3" borderId="190" xfId="0" applyFont="1" applyFill="1" applyBorder="1" applyAlignment="1">
      <alignment horizontal="center"/>
    </xf>
    <xf numFmtId="0" fontId="4" fillId="3" borderId="191" xfId="0" applyFont="1" applyFill="1" applyBorder="1" applyAlignment="1">
      <alignment horizontal="center"/>
    </xf>
    <xf numFmtId="49" fontId="10" fillId="2" borderId="189" xfId="0" applyNumberFormat="1" applyFont="1" applyFill="1" applyBorder="1" applyAlignment="1">
      <alignment horizontal="left" vertical="center"/>
    </xf>
    <xf numFmtId="49" fontId="10" fillId="2" borderId="190" xfId="0" applyNumberFormat="1" applyFont="1" applyFill="1" applyBorder="1" applyAlignment="1">
      <alignment horizontal="center" vertical="center"/>
    </xf>
    <xf numFmtId="0" fontId="10" fillId="2" borderId="190" xfId="0" applyFont="1" applyFill="1" applyBorder="1" applyAlignment="1">
      <alignment horizontal="center" vertical="center"/>
    </xf>
    <xf numFmtId="0" fontId="10" fillId="2" borderId="191" xfId="0" applyFont="1" applyFill="1" applyBorder="1" applyAlignment="1">
      <alignment horizontal="center" vertical="center"/>
    </xf>
    <xf numFmtId="49" fontId="10" fillId="2" borderId="191" xfId="0" applyNumberFormat="1" applyFont="1" applyFill="1" applyBorder="1" applyAlignment="1">
      <alignment horizontal="center" vertical="center"/>
    </xf>
    <xf numFmtId="49" fontId="10" fillId="2" borderId="192" xfId="0" applyNumberFormat="1" applyFont="1" applyFill="1" applyBorder="1" applyAlignment="1">
      <alignment vertical="top"/>
    </xf>
    <xf numFmtId="0" fontId="59" fillId="2" borderId="193" xfId="0" applyFont="1" applyFill="1" applyBorder="1" applyAlignment="1">
      <alignment horizontal="center"/>
    </xf>
    <xf numFmtId="0" fontId="59" fillId="2" borderId="194" xfId="0" applyFont="1" applyFill="1" applyBorder="1" applyAlignment="1">
      <alignment horizontal="center"/>
    </xf>
    <xf numFmtId="49" fontId="10" fillId="2" borderId="195" xfId="0" applyNumberFormat="1" applyFont="1" applyFill="1" applyBorder="1" applyAlignment="1">
      <alignment vertical="top"/>
    </xf>
    <xf numFmtId="0" fontId="59" fillId="2" borderId="196" xfId="0" applyFont="1" applyFill="1" applyBorder="1" applyAlignment="1">
      <alignment horizontal="center"/>
    </xf>
    <xf numFmtId="49" fontId="10" fillId="2" borderId="196" xfId="0" applyNumberFormat="1" applyFont="1" applyFill="1" applyBorder="1" applyAlignment="1">
      <alignment vertical="top"/>
    </xf>
    <xf numFmtId="0" fontId="59" fillId="2" borderId="197" xfId="0" applyFont="1" applyFill="1" applyBorder="1" applyAlignment="1">
      <alignment horizontal="center"/>
    </xf>
    <xf numFmtId="49" fontId="4" fillId="3" borderId="189" xfId="0" applyNumberFormat="1" applyFont="1" applyFill="1" applyBorder="1" applyAlignment="1">
      <alignment horizontal="center" vertical="center"/>
    </xf>
    <xf numFmtId="0" fontId="4" fillId="3" borderId="190" xfId="0" applyFont="1" applyFill="1" applyBorder="1" applyAlignment="1">
      <alignment horizontal="center" vertical="center"/>
    </xf>
    <xf numFmtId="0" fontId="4" fillId="3" borderId="191" xfId="0" applyFont="1" applyFill="1" applyBorder="1" applyAlignment="1">
      <alignment horizontal="center" vertical="center"/>
    </xf>
    <xf numFmtId="49" fontId="10" fillId="2" borderId="190" xfId="0" applyNumberFormat="1" applyFont="1" applyFill="1" applyBorder="1" applyAlignment="1">
      <alignment horizontal="left" vertical="center"/>
    </xf>
    <xf numFmtId="0" fontId="10" fillId="2" borderId="190" xfId="0" applyFont="1" applyFill="1" applyBorder="1" applyAlignment="1">
      <alignment horizontal="left" vertical="center"/>
    </xf>
    <xf numFmtId="0" fontId="10" fillId="2" borderId="191" xfId="0" applyFont="1" applyFill="1" applyBorder="1" applyAlignment="1">
      <alignment horizontal="left" vertical="center"/>
    </xf>
    <xf numFmtId="49" fontId="10" fillId="2" borderId="191" xfId="0" applyNumberFormat="1" applyFont="1" applyFill="1" applyBorder="1" applyAlignment="1">
      <alignment horizontal="left" vertical="center"/>
    </xf>
    <xf numFmtId="0" fontId="1" fillId="2" borderId="213" xfId="0" applyFont="1" applyFill="1" applyBorder="1"/>
    <xf numFmtId="49" fontId="62" fillId="2" borderId="31" xfId="1" applyNumberFormat="1" applyFont="1" applyFill="1" applyBorder="1" applyAlignment="1">
      <alignment horizontal="left" vertical="center"/>
    </xf>
    <xf numFmtId="49" fontId="49" fillId="2" borderId="31" xfId="0" applyNumberFormat="1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left"/>
    </xf>
    <xf numFmtId="49" fontId="4" fillId="2" borderId="31" xfId="0" applyNumberFormat="1" applyFont="1" applyFill="1" applyBorder="1" applyAlignment="1">
      <alignment horizontal="left" wrapText="1"/>
    </xf>
    <xf numFmtId="49" fontId="5" fillId="2" borderId="34" xfId="0" applyNumberFormat="1" applyFont="1" applyFill="1" applyBorder="1" applyAlignment="1">
      <alignment horizontal="center" vertical="center"/>
    </xf>
    <xf numFmtId="0" fontId="3" fillId="0" borderId="40" xfId="0" applyFont="1" applyBorder="1"/>
    <xf numFmtId="3" fontId="4" fillId="2" borderId="32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0" fontId="3" fillId="0" borderId="38" xfId="0" applyFont="1" applyBorder="1"/>
    <xf numFmtId="0" fontId="3" fillId="0" borderId="39" xfId="0" applyFont="1" applyBorder="1"/>
    <xf numFmtId="49" fontId="4" fillId="3" borderId="27" xfId="0" applyNumberFormat="1" applyFont="1" applyFill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/>
    <xf numFmtId="49" fontId="7" fillId="2" borderId="32" xfId="0" applyNumberFormat="1" applyFont="1" applyFill="1" applyBorder="1" applyAlignment="1">
      <alignment horizontal="center" vertical="center"/>
    </xf>
    <xf numFmtId="0" fontId="3" fillId="0" borderId="42" xfId="0" applyFont="1" applyBorder="1"/>
    <xf numFmtId="0" fontId="3" fillId="0" borderId="43" xfId="0" applyFont="1" applyBorder="1"/>
    <xf numFmtId="3" fontId="4" fillId="2" borderId="27" xfId="0" applyNumberFormat="1" applyFont="1" applyFill="1" applyBorder="1" applyAlignment="1">
      <alignment horizontal="center"/>
    </xf>
    <xf numFmtId="49" fontId="4" fillId="3" borderId="27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0" fontId="3" fillId="0" borderId="35" xfId="0" applyFont="1" applyBorder="1"/>
    <xf numFmtId="0" fontId="0" fillId="0" borderId="0" xfId="0"/>
    <xf numFmtId="0" fontId="3" fillId="0" borderId="36" xfId="0" applyFont="1" applyBorder="1"/>
    <xf numFmtId="1" fontId="5" fillId="2" borderId="32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5" fillId="3" borderId="49" xfId="0" applyNumberFormat="1" applyFont="1" applyFill="1" applyBorder="1" applyAlignment="1">
      <alignment horizontal="center"/>
    </xf>
    <xf numFmtId="49" fontId="5" fillId="3" borderId="27" xfId="0" applyNumberFormat="1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2" borderId="13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49" fontId="4" fillId="2" borderId="21" xfId="0" applyNumberFormat="1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49" fontId="5" fillId="3" borderId="27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64" fontId="5" fillId="4" borderId="34" xfId="0" applyNumberFormat="1" applyFont="1" applyFill="1" applyBorder="1" applyAlignment="1">
      <alignment horizontal="center" vertical="center" wrapText="1"/>
    </xf>
    <xf numFmtId="0" fontId="3" fillId="0" borderId="37" xfId="0" applyFont="1" applyBorder="1"/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1" fontId="5" fillId="2" borderId="32" xfId="0" applyNumberFormat="1" applyFont="1" applyFill="1" applyBorder="1" applyAlignment="1">
      <alignment horizontal="center" vertical="center" wrapText="1"/>
    </xf>
    <xf numFmtId="164" fontId="5" fillId="2" borderId="34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 wrapText="1"/>
    </xf>
    <xf numFmtId="49" fontId="4" fillId="3" borderId="32" xfId="0" applyNumberFormat="1" applyFont="1" applyFill="1" applyBorder="1" applyAlignment="1">
      <alignment horizontal="center" vertical="center"/>
    </xf>
    <xf numFmtId="49" fontId="16" fillId="21" borderId="27" xfId="0" applyNumberFormat="1" applyFont="1" applyFill="1" applyBorder="1" applyAlignment="1">
      <alignment horizontal="center" vertical="center"/>
    </xf>
    <xf numFmtId="49" fontId="16" fillId="3" borderId="27" xfId="0" applyNumberFormat="1" applyFont="1" applyFill="1" applyBorder="1" applyAlignment="1">
      <alignment horizontal="center" vertical="center"/>
    </xf>
    <xf numFmtId="49" fontId="23" fillId="3" borderId="112" xfId="0" applyNumberFormat="1" applyFont="1" applyFill="1" applyBorder="1" applyAlignment="1">
      <alignment horizontal="center" vertical="center"/>
    </xf>
    <xf numFmtId="0" fontId="3" fillId="0" borderId="118" xfId="0" applyFont="1" applyBorder="1"/>
    <xf numFmtId="49" fontId="23" fillId="3" borderId="34" xfId="0" applyNumberFormat="1" applyFont="1" applyFill="1" applyBorder="1" applyAlignment="1">
      <alignment horizontal="center" vertical="center"/>
    </xf>
    <xf numFmtId="49" fontId="13" fillId="3" borderId="112" xfId="0" applyNumberFormat="1" applyFont="1" applyFill="1" applyBorder="1" applyAlignment="1">
      <alignment horizontal="center" vertical="center"/>
    </xf>
    <xf numFmtId="0" fontId="3" fillId="0" borderId="119" xfId="0" applyFont="1" applyBorder="1"/>
    <xf numFmtId="49" fontId="13" fillId="3" borderId="34" xfId="0" applyNumberFormat="1" applyFont="1" applyFill="1" applyBorder="1" applyAlignment="1">
      <alignment horizontal="center" vertical="center"/>
    </xf>
    <xf numFmtId="0" fontId="3" fillId="0" borderId="120" xfId="0" applyFont="1" applyBorder="1"/>
    <xf numFmtId="0" fontId="3" fillId="0" borderId="121" xfId="0" applyFont="1" applyBorder="1"/>
    <xf numFmtId="49" fontId="13" fillId="3" borderId="112" xfId="0" applyNumberFormat="1" applyFont="1" applyFill="1" applyBorder="1" applyAlignment="1">
      <alignment horizontal="center" vertical="center" wrapText="1"/>
    </xf>
    <xf numFmtId="49" fontId="13" fillId="3" borderId="34" xfId="0" applyNumberFormat="1" applyFont="1" applyFill="1" applyBorder="1" applyAlignment="1">
      <alignment horizontal="center" vertical="center" wrapText="1"/>
    </xf>
    <xf numFmtId="49" fontId="23" fillId="2" borderId="49" xfId="0" applyNumberFormat="1" applyFont="1" applyFill="1" applyBorder="1" applyAlignment="1">
      <alignment horizontal="center" vertical="center" wrapText="1"/>
    </xf>
    <xf numFmtId="0" fontId="3" fillId="0" borderId="142" xfId="0" applyFont="1" applyBorder="1"/>
    <xf numFmtId="49" fontId="4" fillId="7" borderId="152" xfId="0" applyNumberFormat="1" applyFont="1" applyFill="1" applyBorder="1" applyAlignment="1">
      <alignment horizontal="left" vertical="center" wrapText="1"/>
    </xf>
    <xf numFmtId="0" fontId="3" fillId="0" borderId="128" xfId="0" applyFont="1" applyBorder="1"/>
    <xf numFmtId="0" fontId="3" fillId="0" borderId="129" xfId="0" applyFont="1" applyBorder="1"/>
    <xf numFmtId="0" fontId="4" fillId="5" borderId="32" xfId="0" applyFont="1" applyFill="1" applyBorder="1" applyAlignment="1">
      <alignment vertical="center"/>
    </xf>
    <xf numFmtId="0" fontId="3" fillId="0" borderId="63" xfId="0" applyFont="1" applyBorder="1"/>
    <xf numFmtId="0" fontId="3" fillId="0" borderId="95" xfId="0" applyFont="1" applyBorder="1"/>
    <xf numFmtId="49" fontId="47" fillId="3" borderId="112" xfId="0" applyNumberFormat="1" applyFont="1" applyFill="1" applyBorder="1" applyAlignment="1">
      <alignment horizontal="center"/>
    </xf>
    <xf numFmtId="49" fontId="43" fillId="3" borderId="27" xfId="0" applyNumberFormat="1" applyFont="1" applyFill="1" applyBorder="1" applyAlignment="1">
      <alignment horizontal="center"/>
    </xf>
    <xf numFmtId="49" fontId="47" fillId="3" borderId="34" xfId="0" applyNumberFormat="1" applyFont="1" applyFill="1" applyBorder="1" applyAlignment="1">
      <alignment horizontal="center"/>
    </xf>
    <xf numFmtId="49" fontId="43" fillId="2" borderId="27" xfId="0" applyNumberFormat="1" applyFont="1" applyFill="1" applyBorder="1" applyAlignment="1">
      <alignment horizontal="center"/>
    </xf>
    <xf numFmtId="49" fontId="46" fillId="3" borderId="34" xfId="0" applyNumberFormat="1" applyFont="1" applyFill="1" applyBorder="1" applyAlignment="1">
      <alignment horizontal="center"/>
    </xf>
    <xf numFmtId="49" fontId="46" fillId="3" borderId="34" xfId="0" applyNumberFormat="1" applyFont="1" applyFill="1" applyBorder="1" applyAlignment="1">
      <alignment horizontal="center" wrapText="1"/>
    </xf>
    <xf numFmtId="49" fontId="46" fillId="3" borderId="112" xfId="0" applyNumberFormat="1" applyFont="1" applyFill="1" applyBorder="1" applyAlignment="1">
      <alignment horizontal="center"/>
    </xf>
    <xf numFmtId="49" fontId="43" fillId="6" borderId="27" xfId="0" applyNumberFormat="1" applyFont="1" applyFill="1" applyBorder="1"/>
    <xf numFmtId="0" fontId="4" fillId="5" borderId="32" xfId="0" applyFont="1" applyFill="1" applyBorder="1" applyAlignment="1">
      <alignment horizontal="left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2" fillId="2" borderId="32" xfId="0" applyNumberFormat="1" applyFont="1" applyFill="1" applyBorder="1" applyAlignment="1">
      <alignment horizontal="center" vertical="center" wrapText="1"/>
    </xf>
    <xf numFmtId="0" fontId="3" fillId="0" borderId="74" xfId="0" applyFont="1" applyBorder="1"/>
    <xf numFmtId="0" fontId="14" fillId="2" borderId="76" xfId="0" applyFont="1" applyFill="1" applyBorder="1" applyAlignment="1">
      <alignment horizontal="center" vertical="center"/>
    </xf>
    <xf numFmtId="0" fontId="3" fillId="0" borderId="77" xfId="0" applyFont="1" applyBorder="1"/>
    <xf numFmtId="0" fontId="3" fillId="0" borderId="78" xfId="0" applyFont="1" applyBorder="1"/>
    <xf numFmtId="49" fontId="16" fillId="6" borderId="27" xfId="0" applyNumberFormat="1" applyFont="1" applyFill="1" applyBorder="1" applyAlignment="1">
      <alignment vertical="center"/>
    </xf>
    <xf numFmtId="49" fontId="16" fillId="6" borderId="127" xfId="0" applyNumberFormat="1" applyFont="1" applyFill="1" applyBorder="1" applyAlignment="1">
      <alignment vertical="center"/>
    </xf>
    <xf numFmtId="49" fontId="16" fillId="29" borderId="127" xfId="0" applyNumberFormat="1" applyFont="1" applyFill="1" applyBorder="1" applyAlignment="1">
      <alignment horizontal="left" vertical="center" wrapText="1"/>
    </xf>
    <xf numFmtId="0" fontId="3" fillId="0" borderId="159" xfId="0" applyFont="1" applyBorder="1"/>
    <xf numFmtId="49" fontId="16" fillId="3" borderId="127" xfId="0" applyNumberFormat="1" applyFont="1" applyFill="1" applyBorder="1" applyAlignment="1">
      <alignment horizontal="left" vertical="center" wrapText="1"/>
    </xf>
    <xf numFmtId="49" fontId="13" fillId="2" borderId="32" xfId="0" applyNumberFormat="1" applyFont="1" applyFill="1" applyBorder="1" applyAlignment="1">
      <alignment horizontal="right"/>
    </xf>
    <xf numFmtId="49" fontId="23" fillId="44" borderId="32" xfId="0" applyNumberFormat="1" applyFont="1" applyFill="1" applyBorder="1" applyAlignment="1">
      <alignment horizontal="right"/>
    </xf>
    <xf numFmtId="49" fontId="12" fillId="2" borderId="163" xfId="0" applyNumberFormat="1" applyFont="1" applyFill="1" applyBorder="1" applyAlignment="1">
      <alignment horizontal="center" vertical="center" wrapText="1"/>
    </xf>
    <xf numFmtId="0" fontId="3" fillId="0" borderId="164" xfId="0" applyFont="1" applyBorder="1"/>
    <xf numFmtId="0" fontId="3" fillId="0" borderId="167" xfId="0" applyFont="1" applyBorder="1"/>
    <xf numFmtId="0" fontId="3" fillId="0" borderId="168" xfId="0" applyFont="1" applyBorder="1"/>
    <xf numFmtId="0" fontId="3" fillId="0" borderId="171" xfId="0" applyFont="1" applyBorder="1"/>
    <xf numFmtId="0" fontId="3" fillId="0" borderId="172" xfId="0" applyFont="1" applyBorder="1"/>
    <xf numFmtId="49" fontId="4" fillId="2" borderId="32" xfId="0" applyNumberFormat="1" applyFont="1" applyFill="1" applyBorder="1" applyAlignment="1">
      <alignment horizontal="left" vertical="center"/>
    </xf>
    <xf numFmtId="0" fontId="3" fillId="0" borderId="175" xfId="0" applyFont="1" applyBorder="1"/>
    <xf numFmtId="0" fontId="3" fillId="0" borderId="176" xfId="0" applyFont="1" applyBorder="1"/>
    <xf numFmtId="0" fontId="3" fillId="0" borderId="177" xfId="0" applyFont="1" applyBorder="1"/>
    <xf numFmtId="49" fontId="16" fillId="2" borderId="27" xfId="0" applyNumberFormat="1" applyFont="1" applyFill="1" applyBorder="1" applyAlignment="1">
      <alignment horizontal="left" vertical="center"/>
    </xf>
    <xf numFmtId="0" fontId="10" fillId="2" borderId="205" xfId="0" applyFont="1" applyFill="1" applyBorder="1" applyAlignment="1">
      <alignment horizontal="left" vertical="center"/>
    </xf>
    <xf numFmtId="0" fontId="3" fillId="0" borderId="208" xfId="0" applyFont="1" applyBorder="1"/>
    <xf numFmtId="0" fontId="3" fillId="0" borderId="211" xfId="0" applyFont="1" applyBorder="1"/>
    <xf numFmtId="0" fontId="10" fillId="2" borderId="206" xfId="0" applyFont="1" applyFill="1" applyBorder="1" applyAlignment="1">
      <alignment horizontal="left" vertical="center"/>
    </xf>
    <xf numFmtId="0" fontId="3" fillId="0" borderId="209" xfId="0" applyFont="1" applyBorder="1"/>
    <xf numFmtId="0" fontId="3" fillId="0" borderId="212" xfId="0" applyFont="1" applyBorder="1"/>
    <xf numFmtId="49" fontId="14" fillId="2" borderId="163" xfId="0" applyNumberFormat="1" applyFont="1" applyFill="1" applyBorder="1" applyAlignment="1">
      <alignment horizontal="center" vertical="center" wrapText="1"/>
    </xf>
    <xf numFmtId="0" fontId="3" fillId="0" borderId="182" xfId="0" applyFont="1" applyBorder="1"/>
    <xf numFmtId="0" fontId="3" fillId="0" borderId="184" xfId="0" applyFont="1" applyBorder="1"/>
    <xf numFmtId="0" fontId="3" fillId="0" borderId="185" xfId="0" applyFont="1" applyBorder="1"/>
    <xf numFmtId="0" fontId="14" fillId="2" borderId="21" xfId="0" applyFont="1" applyFill="1" applyBorder="1" applyAlignment="1">
      <alignment horizontal="center" vertical="center"/>
    </xf>
    <xf numFmtId="0" fontId="3" fillId="0" borderId="183" xfId="0" applyFont="1" applyBorder="1"/>
    <xf numFmtId="49" fontId="4" fillId="2" borderId="186" xfId="0" applyNumberFormat="1" applyFont="1" applyFill="1" applyBorder="1" applyAlignment="1">
      <alignment horizontal="center" vertical="center"/>
    </xf>
    <xf numFmtId="0" fontId="3" fillId="0" borderId="187" xfId="0" applyFont="1" applyBorder="1"/>
    <xf numFmtId="0" fontId="3" fillId="0" borderId="188" xfId="0" applyFont="1" applyBorder="1"/>
    <xf numFmtId="49" fontId="4" fillId="3" borderId="198" xfId="0" applyNumberFormat="1" applyFont="1" applyFill="1" applyBorder="1" applyAlignment="1">
      <alignment horizontal="center" vertical="center" wrapText="1"/>
    </xf>
    <xf numFmtId="0" fontId="3" fillId="0" borderId="199" xfId="0" applyFont="1" applyBorder="1"/>
    <xf numFmtId="0" fontId="3" fillId="0" borderId="200" xfId="0" applyFont="1" applyBorder="1"/>
    <xf numFmtId="0" fontId="3" fillId="0" borderId="201" xfId="0" applyFont="1" applyBorder="1"/>
    <xf numFmtId="0" fontId="3" fillId="0" borderId="202" xfId="0" applyFont="1" applyBorder="1"/>
    <xf numFmtId="0" fontId="3" fillId="0" borderId="203" xfId="0" applyFont="1" applyBorder="1"/>
    <xf numFmtId="49" fontId="10" fillId="2" borderId="204" xfId="0" applyNumberFormat="1" applyFont="1" applyFill="1" applyBorder="1" applyAlignment="1">
      <alignment horizontal="left" vertical="center"/>
    </xf>
    <xf numFmtId="0" fontId="3" fillId="0" borderId="207" xfId="0" applyFont="1" applyBorder="1"/>
    <xf numFmtId="0" fontId="3" fillId="0" borderId="21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12</xdr:row>
      <xdr:rowOff>19050</xdr:rowOff>
    </xdr:from>
    <xdr:ext cx="3028950" cy="180022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1143000</xdr:colOff>
      <xdr:row>2</xdr:row>
      <xdr:rowOff>381000</xdr:rowOff>
    </xdr:from>
    <xdr:ext cx="4391025" cy="2933700"/>
    <xdr:pic>
      <xdr:nvPicPr>
        <xdr:cNvPr id="2" name="image3.png" descr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1438275</xdr:colOff>
      <xdr:row>2</xdr:row>
      <xdr:rowOff>0</xdr:rowOff>
    </xdr:from>
    <xdr:ext cx="5305425" cy="3343275"/>
    <xdr:pic>
      <xdr:nvPicPr>
        <xdr:cNvPr id="3" name="image2.jpg" descr="image3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2324100</xdr:colOff>
      <xdr:row>1</xdr:row>
      <xdr:rowOff>0</xdr:rowOff>
    </xdr:from>
    <xdr:ext cx="4981575" cy="1752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9298900" y="228600"/>
          <a:ext cx="4981575" cy="1752600"/>
          <a:chOff x="2855213" y="2903699"/>
          <a:chExt cx="4981575" cy="1752602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2855213" y="2903699"/>
            <a:ext cx="4981575" cy="1752602"/>
            <a:chOff x="-19050" y="-24393"/>
            <a:chExt cx="4972050" cy="1759539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-19050" y="-24392"/>
              <a:ext cx="4972050" cy="1759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 descr="Shape 5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 t="27271" b="27271"/>
            <a:stretch/>
          </xdr:blipFill>
          <xdr:spPr>
            <a:xfrm>
              <a:off x="1412781" y="449244"/>
              <a:ext cx="2108388" cy="1285902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-19050" y="-24393"/>
              <a:ext cx="4972050" cy="373998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76200" tIns="76200" rIns="76200" bIns="76200" anchor="t" anchorCtr="0">
              <a:sp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FFFFFF"/>
                </a:buClr>
                <a:buSzPts val="1200"/>
                <a:buFont typeface="Arial"/>
                <a:buNone/>
              </a:pPr>
              <a:r>
                <a:rPr lang="en-US" sz="1200" b="0" i="0" u="none" strike="noStrike" cap="none">
                  <a:solidFill>
                    <a:srgbClr val="FFFFFF"/>
                  </a:solidFill>
                  <a:latin typeface="Arial"/>
                  <a:ea typeface="Arial"/>
                  <a:cs typeface="Arial"/>
                  <a:sym typeface="Arial"/>
                </a:rPr>
                <a:t>Caption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1781175</xdr:colOff>
      <xdr:row>0</xdr:row>
      <xdr:rowOff>0</xdr:rowOff>
    </xdr:from>
    <xdr:ext cx="1123950" cy="1123950"/>
    <xdr:pic>
      <xdr:nvPicPr>
        <xdr:cNvPr id="2" name="image4.png" descr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590550</xdr:rowOff>
    </xdr:from>
    <xdr:ext cx="1905000" cy="1352550"/>
    <xdr:pic>
      <xdr:nvPicPr>
        <xdr:cNvPr id="3" name="image3.png" descr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bexholds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bexholds.com/collections/training-gear-campus-holds/products/1-hemisphere-30-cm-pu" TargetMode="External"/><Relationship Id="rId21" Type="http://schemas.openxmlformats.org/officeDocument/2006/relationships/hyperlink" Target="https://www.ibexholds.com/collections/dual-texture/products/nisyros-edges-mega-1" TargetMode="External"/><Relationship Id="rId42" Type="http://schemas.openxmlformats.org/officeDocument/2006/relationships/hyperlink" Target="https://www.ibexholds.com/collections/tufa-garden/products/tufa-garden-twins-giga-2-pu" TargetMode="External"/><Relationship Id="rId63" Type="http://schemas.openxmlformats.org/officeDocument/2006/relationships/hyperlink" Target="http://www.ibexholds.com/collections/footholds/products/footholds-screw-ons" TargetMode="External"/><Relationship Id="rId84" Type="http://schemas.openxmlformats.org/officeDocument/2006/relationships/hyperlink" Target="https://ibexholds.com/products/alpha-slopers-large-ual7097?_pos=1&amp;_sid=e0a35c4cc&amp;_ss=r" TargetMode="External"/><Relationship Id="rId138" Type="http://schemas.openxmlformats.org/officeDocument/2006/relationships/hyperlink" Target="https://www.ibexholds.com/collections/pockets/products/alpha-pockets-x-large-3" TargetMode="External"/><Relationship Id="rId159" Type="http://schemas.openxmlformats.org/officeDocument/2006/relationships/hyperlink" Target="http://www.ibexholds.com/collections/jugs/products/matala-bombs" TargetMode="External"/><Relationship Id="rId170" Type="http://schemas.openxmlformats.org/officeDocument/2006/relationships/hyperlink" Target="http://www.ibexholds.com/products/hemisphere-8-pe" TargetMode="External"/><Relationship Id="rId191" Type="http://schemas.openxmlformats.org/officeDocument/2006/relationships/hyperlink" Target="https://ibexholds.com/collections/dafni/products/dafni-uda8838-handholds-small-i" TargetMode="External"/><Relationship Id="rId107" Type="http://schemas.openxmlformats.org/officeDocument/2006/relationships/hyperlink" Target="https://ibexholds.com/products/roof-jugs-giga-iii-ube7785?_pos=1&amp;_sid=79f616252&amp;_ss=r" TargetMode="External"/><Relationship Id="rId11" Type="http://schemas.openxmlformats.org/officeDocument/2006/relationships/hyperlink" Target="https://www.ibexholds.com/collections/nisyros/products/copy-of-nisyros-giga-2" TargetMode="External"/><Relationship Id="rId32" Type="http://schemas.openxmlformats.org/officeDocument/2006/relationships/hyperlink" Target="https://www.ibexholds.com/collections/nisyros/products/nisyros-pockets-small-pu" TargetMode="External"/><Relationship Id="rId53" Type="http://schemas.openxmlformats.org/officeDocument/2006/relationships/hyperlink" Target="https://www.ibexholds.com/collections/matala/products/alpha-pinches-large-pu-1" TargetMode="External"/><Relationship Id="rId74" Type="http://schemas.openxmlformats.org/officeDocument/2006/relationships/hyperlink" Target="https://ibexholds.com/products/alpha-jugs-l-ual6480?_pos=1&amp;_sid=f25b85e6b&amp;_ss=r" TargetMode="External"/><Relationship Id="rId128" Type="http://schemas.openxmlformats.org/officeDocument/2006/relationships/hyperlink" Target="https://www.ibexholds.com/collections/jugs/products/alpha-jugs-xx-large" TargetMode="External"/><Relationship Id="rId149" Type="http://schemas.openxmlformats.org/officeDocument/2006/relationships/hyperlink" Target="https://ibexholds.com/products/beta-pinches-x-large-iii-ebe8122?_pos=1&amp;_sid=ab57fd64a&amp;_ss=r" TargetMode="External"/><Relationship Id="rId5" Type="http://schemas.openxmlformats.org/officeDocument/2006/relationships/hyperlink" Target="https://www.ibexholds.com/collections/pinches/products/nisyros-pinches-x-large?variant=19386991116358" TargetMode="External"/><Relationship Id="rId95" Type="http://schemas.openxmlformats.org/officeDocument/2006/relationships/hyperlink" Target="https://ibexholds.com/products/beta-pinches-xx-large-ii-ube7376?_pos=1&amp;_sid=1f777f9a1&amp;_ss=r" TargetMode="External"/><Relationship Id="rId160" Type="http://schemas.openxmlformats.org/officeDocument/2006/relationships/hyperlink" Target="http://www.ibexholds.com/collections/slopers/products/slopers-matalas-pe" TargetMode="External"/><Relationship Id="rId181" Type="http://schemas.openxmlformats.org/officeDocument/2006/relationships/hyperlink" Target="https://ibexholds.com/collections/dafni/products/jugs-xxl-ii-uda8849" TargetMode="External"/><Relationship Id="rId22" Type="http://schemas.openxmlformats.org/officeDocument/2006/relationships/hyperlink" Target="https://www.ibexholds.com/products/nisyros-edges-mega-2?_pos=1&amp;_sid=f1ab5f4fa&amp;_ss=r" TargetMode="External"/><Relationship Id="rId43" Type="http://schemas.openxmlformats.org/officeDocument/2006/relationships/hyperlink" Target="https://www.ibexholds.com/collections/tufa-garden/products/tufa-garden-twins-x-large-pu" TargetMode="External"/><Relationship Id="rId64" Type="http://schemas.openxmlformats.org/officeDocument/2006/relationships/hyperlink" Target="https://www.ibexholds.com/collections/footholds/products/6b" TargetMode="External"/><Relationship Id="rId118" Type="http://schemas.openxmlformats.org/officeDocument/2006/relationships/hyperlink" Target="http://www.ibexholds.com/collections/training/products/training-pins" TargetMode="External"/><Relationship Id="rId139" Type="http://schemas.openxmlformats.org/officeDocument/2006/relationships/hyperlink" Target="https://www.ibexholds.com/collections/pockets/products/alpha-pocket-large" TargetMode="External"/><Relationship Id="rId85" Type="http://schemas.openxmlformats.org/officeDocument/2006/relationships/hyperlink" Target="https://ibexholds.com/products/alpha-jibs-s-ual7098?_pos=1&amp;_sid=6a7f9452b&amp;_ss=r" TargetMode="External"/><Relationship Id="rId150" Type="http://schemas.openxmlformats.org/officeDocument/2006/relationships/hyperlink" Target="https://ibexholds.com/products/f-tholds-small-i-ebe8123?_pos=1&amp;_sid=5edcc3ed0&amp;_ss=r" TargetMode="External"/><Relationship Id="rId171" Type="http://schemas.openxmlformats.org/officeDocument/2006/relationships/hyperlink" Target="http://www.ibexholds.com/products/hemisphere-10-cm-pe" TargetMode="External"/><Relationship Id="rId192" Type="http://schemas.openxmlformats.org/officeDocument/2006/relationships/drawing" Target="../drawings/drawing2.xml"/><Relationship Id="rId12" Type="http://schemas.openxmlformats.org/officeDocument/2006/relationships/hyperlink" Target="https://www.ibexholds.com/collections/dual-texture/products/nisyros-giga-3" TargetMode="External"/><Relationship Id="rId33" Type="http://schemas.openxmlformats.org/officeDocument/2006/relationships/hyperlink" Target="https://www.ibexholds.com/collections/nisyros/products/nisyros-pockets-large-pu" TargetMode="External"/><Relationship Id="rId108" Type="http://schemas.openxmlformats.org/officeDocument/2006/relationships/hyperlink" Target="https://www.ibexholds.com/collections/animals" TargetMode="External"/><Relationship Id="rId129" Type="http://schemas.openxmlformats.org/officeDocument/2006/relationships/hyperlink" Target="https://www.ibexholds.com/collections/footholds/products/alpha-pinches-footholds-x-small" TargetMode="External"/><Relationship Id="rId54" Type="http://schemas.openxmlformats.org/officeDocument/2006/relationships/hyperlink" Target="https://www.ibexholds.com/collections/matala/products/alpha-pinches-x-large-pu" TargetMode="External"/><Relationship Id="rId75" Type="http://schemas.openxmlformats.org/officeDocument/2006/relationships/hyperlink" Target="https://ibexholds.com/products/alpha-jugs-xl-ii-ual6457?_pos=1&amp;_sid=e24567e23&amp;_ss=r" TargetMode="External"/><Relationship Id="rId96" Type="http://schemas.openxmlformats.org/officeDocument/2006/relationships/hyperlink" Target="https://ibexholds.com/products/beta-roof-jugs-x-large-ube7377?_pos=1&amp;_sid=f56a092d1&amp;_ss=r" TargetMode="External"/><Relationship Id="rId140" Type="http://schemas.openxmlformats.org/officeDocument/2006/relationships/hyperlink" Target="http://www.ibexholds.com/collections/footholds/products/bigfootholds-pe" TargetMode="External"/><Relationship Id="rId161" Type="http://schemas.openxmlformats.org/officeDocument/2006/relationships/hyperlink" Target="http://www.ibexholds.com/collections/jugs/products/matala-incuts" TargetMode="External"/><Relationship Id="rId182" Type="http://schemas.openxmlformats.org/officeDocument/2006/relationships/hyperlink" Target="https://ibexholds.com/collections/dafni/products/jugs-xxl-i-uda8848" TargetMode="External"/><Relationship Id="rId6" Type="http://schemas.openxmlformats.org/officeDocument/2006/relationships/hyperlink" Target="https://www.ibexholds.com/collections/nisyros/products/nisyros-pinches-x-large-2" TargetMode="External"/><Relationship Id="rId23" Type="http://schemas.openxmlformats.org/officeDocument/2006/relationships/hyperlink" Target="https://www.ibexholds.com/collections/dual-texture/products/nisyros-edges-mega-3" TargetMode="External"/><Relationship Id="rId119" Type="http://schemas.openxmlformats.org/officeDocument/2006/relationships/hyperlink" Target="http://www.ibexholds.com/collections/training/products/training-balls" TargetMode="External"/><Relationship Id="rId44" Type="http://schemas.openxmlformats.org/officeDocument/2006/relationships/hyperlink" Target="https://www.ibexholds.com/collections/tufa-garden/products/tufa-garden-medium-screw-on-pu" TargetMode="External"/><Relationship Id="rId65" Type="http://schemas.openxmlformats.org/officeDocument/2006/relationships/hyperlink" Target="https://www.ibexholds.com/collections/small-50-140-cm3/products/copy-of-lobes-small-footholds" TargetMode="External"/><Relationship Id="rId86" Type="http://schemas.openxmlformats.org/officeDocument/2006/relationships/hyperlink" Target="https://ibexholds.com/products/alpha-footholds-s-ual7162?_pos=1&amp;_sid=8d53a0562&amp;_ss=r" TargetMode="External"/><Relationship Id="rId130" Type="http://schemas.openxmlformats.org/officeDocument/2006/relationships/hyperlink" Target="https://www.ibexholds.com/collections/matala/products/alpha-pinches-medium" TargetMode="External"/><Relationship Id="rId151" Type="http://schemas.openxmlformats.org/officeDocument/2006/relationships/hyperlink" Target="https://ibexholds.com/products/pockets-giga-i-ebe8125?_pos=2&amp;_sid=f9ce02cc0&amp;_ss=r" TargetMode="External"/><Relationship Id="rId172" Type="http://schemas.openxmlformats.org/officeDocument/2006/relationships/hyperlink" Target="http://www.ibexholds.com/products/hemisphere-12-cm-pe" TargetMode="External"/><Relationship Id="rId13" Type="http://schemas.openxmlformats.org/officeDocument/2006/relationships/hyperlink" Target="https://www.ibexholds.com/collections/dual-texture/products/nisyros-giga-4" TargetMode="External"/><Relationship Id="rId18" Type="http://schemas.openxmlformats.org/officeDocument/2006/relationships/hyperlink" Target="https://www.ibexholds.com/collections/edges/products/nisyros-edges-medium-2?variant=19387193622598" TargetMode="External"/><Relationship Id="rId39" Type="http://schemas.openxmlformats.org/officeDocument/2006/relationships/hyperlink" Target="https://ibexholds.com/products/nisyros-twin-slopers-mega-pu?_pos=1&amp;_sid=ee90dc88e&amp;_ss=r" TargetMode="External"/><Relationship Id="rId109" Type="http://schemas.openxmlformats.org/officeDocument/2006/relationships/hyperlink" Target="https://www.ibexholds.com/collections/animals/products/animals-large-pu" TargetMode="External"/><Relationship Id="rId34" Type="http://schemas.openxmlformats.org/officeDocument/2006/relationships/hyperlink" Target="https://www.ibexholds.com/collections/nisyros/products/nisyros-pockets-x-large-pu" TargetMode="External"/><Relationship Id="rId50" Type="http://schemas.openxmlformats.org/officeDocument/2006/relationships/hyperlink" Target="https://www.ibexholds.com/products/alpha-giga-jug-2-pu?_pos=1&amp;_sid=afd4bbf24&amp;_ss=r" TargetMode="External"/><Relationship Id="rId55" Type="http://schemas.openxmlformats.org/officeDocument/2006/relationships/hyperlink" Target="https://www.ibexholds.com/products/alpha-pinch-giga?_pos=1&amp;_sid=d845ec6b2&amp;_ss=r" TargetMode="External"/><Relationship Id="rId76" Type="http://schemas.openxmlformats.org/officeDocument/2006/relationships/hyperlink" Target="https://ibexholds.com/products/copy-of-alpha-jugs-xl-iii-eal5038?_pos=1&amp;_sid=b583479cc&amp;_ss=r" TargetMode="External"/><Relationship Id="rId97" Type="http://schemas.openxmlformats.org/officeDocument/2006/relationships/hyperlink" Target="https://ibexholds.com/products/beta-f-tholds-medium-i-ube7364?_pos=1&amp;_sid=1f6761e3f&amp;_ss=r" TargetMode="External"/><Relationship Id="rId104" Type="http://schemas.openxmlformats.org/officeDocument/2006/relationships/hyperlink" Target="https://ibexholds.com/products/pockets-giga-i-ube7708?_pos=1&amp;_sid=53b85b5af&amp;_ss=r" TargetMode="External"/><Relationship Id="rId120" Type="http://schemas.openxmlformats.org/officeDocument/2006/relationships/hyperlink" Target="https://www.ibexholds.com/collections/training-gear-campus-holds/products/training-balls-20-cm-pu" TargetMode="External"/><Relationship Id="rId125" Type="http://schemas.openxmlformats.org/officeDocument/2006/relationships/hyperlink" Target="https://www.ibexholds.com/collections/matala/products/alpha-x-large-roof" TargetMode="External"/><Relationship Id="rId141" Type="http://schemas.openxmlformats.org/officeDocument/2006/relationships/hyperlink" Target="https://ibexholds.com/products/alpha-jugs-xl-i-eal6466?_pos=1&amp;_sid=dd567a3c1&amp;_ss=r" TargetMode="External"/><Relationship Id="rId146" Type="http://schemas.openxmlformats.org/officeDocument/2006/relationships/hyperlink" Target="https://ibexholds.com/products/beta-f-tholds-medium-i-ube7664-copy?_pos=1&amp;_sid=5362546c4&amp;_ss=r" TargetMode="External"/><Relationship Id="rId167" Type="http://schemas.openxmlformats.org/officeDocument/2006/relationships/hyperlink" Target="https://www.ibexholds.com/collections/jugs/products/animals-2" TargetMode="External"/><Relationship Id="rId188" Type="http://schemas.openxmlformats.org/officeDocument/2006/relationships/hyperlink" Target="https://ibexholds.com/collections/dafni/products/edges-xxl-ii-uda8841" TargetMode="External"/><Relationship Id="rId7" Type="http://schemas.openxmlformats.org/officeDocument/2006/relationships/hyperlink" Target="https://www.ibexholds.com/collections/slopers/products/nisyros-slopers-x-large?variant=19387094040646" TargetMode="External"/><Relationship Id="rId71" Type="http://schemas.openxmlformats.org/officeDocument/2006/relationships/hyperlink" Target="https://ibexholds.com/products/alpha-pockets-xl-ual6463?_pos=1&amp;_sid=bb54b328a&amp;_ss=r" TargetMode="External"/><Relationship Id="rId92" Type="http://schemas.openxmlformats.org/officeDocument/2006/relationships/hyperlink" Target="https://ibexholds.com/products/beta-pinches-mega-i-ube7328-1?_pos=1&amp;_sid=efc5d3386&amp;_ss=r" TargetMode="External"/><Relationship Id="rId162" Type="http://schemas.openxmlformats.org/officeDocument/2006/relationships/hyperlink" Target="https://www.ibexholds.com/products/matala-footholds-pe?_pos=1&amp;_sid=1d8b37f28&amp;_ss=r" TargetMode="External"/><Relationship Id="rId183" Type="http://schemas.openxmlformats.org/officeDocument/2006/relationships/hyperlink" Target="https://ibexholds.com/collections/dafni/products/pinches-mega-i-uda8846" TargetMode="External"/><Relationship Id="rId2" Type="http://schemas.openxmlformats.org/officeDocument/2006/relationships/hyperlink" Target="https://www.ibexholds.com/collections/nisyros/products/nisyros-jugs-x-large-pu" TargetMode="External"/><Relationship Id="rId29" Type="http://schemas.openxmlformats.org/officeDocument/2006/relationships/hyperlink" Target="https://www.ibexholds.com/collections/nisyros/products/nisyros-nails-xs-10-1" TargetMode="External"/><Relationship Id="rId24" Type="http://schemas.openxmlformats.org/officeDocument/2006/relationships/hyperlink" Target="https://www.ibexholds.com/collections/dual-texture/products/nisyros-twin-edges-xx-large" TargetMode="External"/><Relationship Id="rId40" Type="http://schemas.openxmlformats.org/officeDocument/2006/relationships/hyperlink" Target="https://www.ibexholds.com/collections/tufa-garden/products/tufa-garden-giga-1-pu" TargetMode="External"/><Relationship Id="rId45" Type="http://schemas.openxmlformats.org/officeDocument/2006/relationships/hyperlink" Target="https://www.ibexholds.com/collections/matala" TargetMode="External"/><Relationship Id="rId66" Type="http://schemas.openxmlformats.org/officeDocument/2006/relationships/hyperlink" Target="https://ibexholds.com/products/alpha-pinches-xs-ual6465?_pos=1&amp;_sid=f5979d1e3&amp;_ss=r" TargetMode="External"/><Relationship Id="rId87" Type="http://schemas.openxmlformats.org/officeDocument/2006/relationships/hyperlink" Target="https://ibexholds.com/products/alpha-jugs-l-ii-ual7199?_pos=1&amp;_sid=67f1f4698&amp;_ss=r" TargetMode="External"/><Relationship Id="rId110" Type="http://schemas.openxmlformats.org/officeDocument/2006/relationships/hyperlink" Target="https://www.ibexholds.com/collections/animals/products/animals-medium-pu" TargetMode="External"/><Relationship Id="rId115" Type="http://schemas.openxmlformats.org/officeDocument/2006/relationships/hyperlink" Target="http://www.ibexholds.com/products/hemisphere-10-cm-pe-pu" TargetMode="External"/><Relationship Id="rId131" Type="http://schemas.openxmlformats.org/officeDocument/2006/relationships/hyperlink" Target="https://www.ibexholds.com/products/alpha-pinches-large?_pos=1&amp;_sid=ce206e6d0&amp;_ss=r" TargetMode="External"/><Relationship Id="rId136" Type="http://schemas.openxmlformats.org/officeDocument/2006/relationships/hyperlink" Target="https://www.ibexholds.com/collections/pockets/products/alpha-pockets-medium-10" TargetMode="External"/><Relationship Id="rId157" Type="http://schemas.openxmlformats.org/officeDocument/2006/relationships/hyperlink" Target="http://www.ibexholds.com/collections/jugs/products/matala-jugs-large" TargetMode="External"/><Relationship Id="rId178" Type="http://schemas.openxmlformats.org/officeDocument/2006/relationships/hyperlink" Target="https://ibexholds.com/products/jugs-giga-i-uda8852" TargetMode="External"/><Relationship Id="rId61" Type="http://schemas.openxmlformats.org/officeDocument/2006/relationships/hyperlink" Target="https://www.ibexholds.com/collections/matala/products/alpha-pockets-small" TargetMode="External"/><Relationship Id="rId82" Type="http://schemas.openxmlformats.org/officeDocument/2006/relationships/hyperlink" Target="https://ibexholds.com/products/alpha-slopers-xxl-ual7095?_pos=1&amp;_sid=cdd5e6365&amp;_ss=r" TargetMode="External"/><Relationship Id="rId152" Type="http://schemas.openxmlformats.org/officeDocument/2006/relationships/hyperlink" Target="https://ibexholds.com/products/roof-jugs-xx-large-i-ebe8126?_pos=1&amp;_sid=4f09d50d4&amp;_ss=r" TargetMode="External"/><Relationship Id="rId173" Type="http://schemas.openxmlformats.org/officeDocument/2006/relationships/hyperlink" Target="http://www.ibexholds.com/products/hemisphere-15-cm-pe" TargetMode="External"/><Relationship Id="rId19" Type="http://schemas.openxmlformats.org/officeDocument/2006/relationships/hyperlink" Target="https://www.ibexholds.com/collections/nisyros/products/nisyros-edges-medium-3-pu" TargetMode="External"/><Relationship Id="rId14" Type="http://schemas.openxmlformats.org/officeDocument/2006/relationships/hyperlink" Target="https://www.ibexholds.com/collections/nisyros/products/nisyros-giga-5" TargetMode="External"/><Relationship Id="rId30" Type="http://schemas.openxmlformats.org/officeDocument/2006/relationships/hyperlink" Target="https://www.ibexholds.com/collections/nisyros/products/nisyros-blockers-medium-4-1-pu" TargetMode="External"/><Relationship Id="rId35" Type="http://schemas.openxmlformats.org/officeDocument/2006/relationships/hyperlink" Target="https://www.ibexholds.com/collections/nisyros/products/nisyros-crimps-small-pu" TargetMode="External"/><Relationship Id="rId56" Type="http://schemas.openxmlformats.org/officeDocument/2006/relationships/hyperlink" Target="https://www.ibexholds.com/products/alpha-edges-slopers-giga?_pos=1&amp;_sid=596181e86&amp;_ss=r" TargetMode="External"/><Relationship Id="rId77" Type="http://schemas.openxmlformats.org/officeDocument/2006/relationships/hyperlink" Target="https://ibexholds.com/products/alpha-jug-xxl-ii-ual6458?_pos=1&amp;_sid=2f7abea90&amp;_ss=r" TargetMode="External"/><Relationship Id="rId100" Type="http://schemas.openxmlformats.org/officeDocument/2006/relationships/hyperlink" Target="https://ibexholds.com/products/beta-pinches-x-large-ii-ube7674?_pos=1&amp;_sid=98e8bae0a&amp;_ss=r" TargetMode="External"/><Relationship Id="rId105" Type="http://schemas.openxmlformats.org/officeDocument/2006/relationships/hyperlink" Target="https://ibexholds.com/products/roof-jugs-xx-large-i-ube7709?_pos=1&amp;_sid=cf26a32cc&amp;_ss=r" TargetMode="External"/><Relationship Id="rId126" Type="http://schemas.openxmlformats.org/officeDocument/2006/relationships/hyperlink" Target="https://www.ibexholds.com/collections/jugs/products/alpha-open-hand-jugs-x-large" TargetMode="External"/><Relationship Id="rId147" Type="http://schemas.openxmlformats.org/officeDocument/2006/relationships/hyperlink" Target="https://ibexholds.com/products/beta-pinches-x-large-i-ube7672-1?_pos=1&amp;_sid=e7632e3e8&amp;_ss=r" TargetMode="External"/><Relationship Id="rId168" Type="http://schemas.openxmlformats.org/officeDocument/2006/relationships/hyperlink" Target="https://ibexholds.com/collections/animals/products/alphabet-jugs-l-iii-708" TargetMode="External"/><Relationship Id="rId8" Type="http://schemas.openxmlformats.org/officeDocument/2006/relationships/hyperlink" Target="https://www.ibexholds.com/collections/nisyros/products/nisyros-slopers-x-large-pu" TargetMode="External"/><Relationship Id="rId51" Type="http://schemas.openxmlformats.org/officeDocument/2006/relationships/hyperlink" Target="https://www.ibexholds.com/products/copy-of-alpha-crack-positive-pu?_pos=1&amp;_sid=5f193c031&amp;_ss=r" TargetMode="External"/><Relationship Id="rId72" Type="http://schemas.openxmlformats.org/officeDocument/2006/relationships/hyperlink" Target="https://ibexholds.com/products/alpha-pocket-xxl-ual6464?_pos=1&amp;_sid=da543b731&amp;_ss=r" TargetMode="External"/><Relationship Id="rId93" Type="http://schemas.openxmlformats.org/officeDocument/2006/relationships/hyperlink" Target="https://ibexholds.com/products/beta-roof-jugs-mega-i-ube7335?_pos=1&amp;_sid=9cde091f7&amp;_ss=r" TargetMode="External"/><Relationship Id="rId98" Type="http://schemas.openxmlformats.org/officeDocument/2006/relationships/hyperlink" Target="https://ibexholds.com/products/betajugs-giga-i-ube7665?_pos=3&amp;_sid=ffef2694d&amp;_ss=r" TargetMode="External"/><Relationship Id="rId121" Type="http://schemas.openxmlformats.org/officeDocument/2006/relationships/hyperlink" Target="https://www.ibexholds.com/collections/matala" TargetMode="External"/><Relationship Id="rId142" Type="http://schemas.openxmlformats.org/officeDocument/2006/relationships/hyperlink" Target="https://ibexholds.com/products/alpha-jugs-xx-l-iii-eal6467?_pos=1&amp;_sid=ff6fe9db7&amp;_ss=r" TargetMode="External"/><Relationship Id="rId163" Type="http://schemas.openxmlformats.org/officeDocument/2006/relationships/hyperlink" Target="http://www.ibexholds.com/collections/jugs/products/droplets-pe" TargetMode="External"/><Relationship Id="rId184" Type="http://schemas.openxmlformats.org/officeDocument/2006/relationships/hyperlink" Target="https://ibexholds.com/collections/dafni/products/pinches-xl-i-uda8845" TargetMode="External"/><Relationship Id="rId189" Type="http://schemas.openxmlformats.org/officeDocument/2006/relationships/hyperlink" Target="https://ibexholds.com/collections/dafni/products/slopers-xxl-i-uda8840" TargetMode="External"/><Relationship Id="rId3" Type="http://schemas.openxmlformats.org/officeDocument/2006/relationships/hyperlink" Target="https://www.ibexholds.com/collections/pinches/products/nisyros-pinches-medium?variant=19387122352198" TargetMode="External"/><Relationship Id="rId25" Type="http://schemas.openxmlformats.org/officeDocument/2006/relationships/hyperlink" Target="https://www.ibexholds.com/collections/dual-texture/products/nisyros-twin-edges-incuts-large" TargetMode="External"/><Relationship Id="rId46" Type="http://schemas.openxmlformats.org/officeDocument/2006/relationships/hyperlink" Target="https://www.ibexholds.com/collections/matala/products/alpha-jugs-large-pu" TargetMode="External"/><Relationship Id="rId67" Type="http://schemas.openxmlformats.org/officeDocument/2006/relationships/hyperlink" Target="https://ibexholds.com/products/alpha-pinches-m-ual6459?_pos=1&amp;_sid=c3bbc13f1&amp;_ss=r" TargetMode="External"/><Relationship Id="rId116" Type="http://schemas.openxmlformats.org/officeDocument/2006/relationships/hyperlink" Target="http://www.ibexholds.com/collections/training/products/system-campus-hemispheres" TargetMode="External"/><Relationship Id="rId137" Type="http://schemas.openxmlformats.org/officeDocument/2006/relationships/hyperlink" Target="https://www.ibexholds.com/collections/pockets/products/alpha-pockets-large" TargetMode="External"/><Relationship Id="rId158" Type="http://schemas.openxmlformats.org/officeDocument/2006/relationships/hyperlink" Target="http://www.ibexholds.com/collections/jugs/products/matala-roof-jugs-xl" TargetMode="External"/><Relationship Id="rId20" Type="http://schemas.openxmlformats.org/officeDocument/2006/relationships/hyperlink" Target="https://www.ibexholds.com/collections/edges/products/nisyros-edges-large?variant=19387150172230" TargetMode="External"/><Relationship Id="rId41" Type="http://schemas.openxmlformats.org/officeDocument/2006/relationships/hyperlink" Target="https://www.ibexholds.com/collections/tufa-garden/products/tufa-garden-twins-giga-1-pu" TargetMode="External"/><Relationship Id="rId62" Type="http://schemas.openxmlformats.org/officeDocument/2006/relationships/hyperlink" Target="http://www.ibexholds.com/collections/jugs/products/honey-handles" TargetMode="External"/><Relationship Id="rId83" Type="http://schemas.openxmlformats.org/officeDocument/2006/relationships/hyperlink" Target="https://ibexholds.com/products/alpha-slopers-xl-ual7096?_pos=1&amp;_sid=0e07bf2b5&amp;_ss=r" TargetMode="External"/><Relationship Id="rId88" Type="http://schemas.openxmlformats.org/officeDocument/2006/relationships/hyperlink" Target="https://ibexholds.com/products/alpha-slopers-xx-large-i-ual7323?_pos=1&amp;_sid=ca3115055&amp;_ss=r" TargetMode="External"/><Relationship Id="rId111" Type="http://schemas.openxmlformats.org/officeDocument/2006/relationships/hyperlink" Target="https://ibexholds.com/products/alphabet-jugs-l-iii-uan7855?_pos=1&amp;_sid=b3e281ec3&amp;_ss=r" TargetMode="External"/><Relationship Id="rId132" Type="http://schemas.openxmlformats.org/officeDocument/2006/relationships/hyperlink" Target="http://www.ibexholds.com/collections/pinches/products/alien-pinches" TargetMode="External"/><Relationship Id="rId153" Type="http://schemas.openxmlformats.org/officeDocument/2006/relationships/hyperlink" Target="https://ibexholds.com/products/roof-jugs-x-large-ii-ebe8127?_pos=1&amp;_sid=41eabdd08&amp;_ss=r" TargetMode="External"/><Relationship Id="rId174" Type="http://schemas.openxmlformats.org/officeDocument/2006/relationships/hyperlink" Target="https://www.ibexholds.com/collections/training-gear-campus-holds/products/2-hemisphere-20-cm-pe" TargetMode="External"/><Relationship Id="rId179" Type="http://schemas.openxmlformats.org/officeDocument/2006/relationships/hyperlink" Target="https://ibexholds.com/collections/dafni/products/jugs-giga-ii-uda8851" TargetMode="External"/><Relationship Id="rId190" Type="http://schemas.openxmlformats.org/officeDocument/2006/relationships/hyperlink" Target="https://ibexholds.com/collections/dafni/products/footholds-small-i-uda8839" TargetMode="External"/><Relationship Id="rId15" Type="http://schemas.openxmlformats.org/officeDocument/2006/relationships/hyperlink" Target="https://www.ibexholds.com/collections/edges/products/nisyros-edges-small-bolt-on?variant=19387291041862" TargetMode="External"/><Relationship Id="rId36" Type="http://schemas.openxmlformats.org/officeDocument/2006/relationships/hyperlink" Target="https://www.ibexholds.com/collections/nisyros/products/nisyros-plates-large-screw-on-pu" TargetMode="External"/><Relationship Id="rId57" Type="http://schemas.openxmlformats.org/officeDocument/2006/relationships/hyperlink" Target="https://www.ibexholds.com/products/copy-of-alpha-edges-slopers-mega-pu?_pos=1&amp;_sid=02846ce5a&amp;_ss=r" TargetMode="External"/><Relationship Id="rId106" Type="http://schemas.openxmlformats.org/officeDocument/2006/relationships/hyperlink" Target="https://ibexholds.com/products/roof-jugs-x-large-ii-ube7771?_pos=1&amp;_sid=513ce99a9&amp;_ss=r" TargetMode="External"/><Relationship Id="rId127" Type="http://schemas.openxmlformats.org/officeDocument/2006/relationships/hyperlink" Target="http://www.ibexholds.com/products/super-jug-pe" TargetMode="External"/><Relationship Id="rId10" Type="http://schemas.openxmlformats.org/officeDocument/2006/relationships/hyperlink" Target="https://www.ibexholds.com/collections/nisyros/products/nisyros-giga-1" TargetMode="External"/><Relationship Id="rId31" Type="http://schemas.openxmlformats.org/officeDocument/2006/relationships/hyperlink" Target="https://www.ibexholds.com/collections/nisyros/products/nisyros-twin-blockers-giga-pu" TargetMode="External"/><Relationship Id="rId52" Type="http://schemas.openxmlformats.org/officeDocument/2006/relationships/hyperlink" Target="https://www.ibexholds.com/products/alpha-crack-negative?_pos=2&amp;_sid=5f193c031&amp;_ss=r" TargetMode="External"/><Relationship Id="rId73" Type="http://schemas.openxmlformats.org/officeDocument/2006/relationships/hyperlink" Target="https://ibexholds.com/products/alpha-jugs-s-ual6455?_pos=1&amp;_sid=f4a962781&amp;_ss=r" TargetMode="External"/><Relationship Id="rId78" Type="http://schemas.openxmlformats.org/officeDocument/2006/relationships/hyperlink" Target="https://ibexholds.com/products/alpha-jugs-m-ii-ual7670?_pos=1&amp;_sid=2db7444ed&amp;_ss=r" TargetMode="External"/><Relationship Id="rId94" Type="http://schemas.openxmlformats.org/officeDocument/2006/relationships/hyperlink" Target="https://ibexholds.com/products/beta-roof-jugs-giga-i-ube7371?_pos=1&amp;_sid=d36b2b015&amp;_ss=r" TargetMode="External"/><Relationship Id="rId99" Type="http://schemas.openxmlformats.org/officeDocument/2006/relationships/hyperlink" Target="https://ibexholds.com/products/beta-pinches-x-large-i-ube7672?_pos=1&amp;_sid=5c19b9c30&amp;_ss=r" TargetMode="External"/><Relationship Id="rId101" Type="http://schemas.openxmlformats.org/officeDocument/2006/relationships/hyperlink" Target="https://ibexholds.com/products/beta-pinches-x-large-iii-ube7675?_pos=1&amp;_sid=5121ae3eb&amp;_ss=r" TargetMode="External"/><Relationship Id="rId122" Type="http://schemas.openxmlformats.org/officeDocument/2006/relationships/hyperlink" Target="https://www.ibexholds.com/collections/jugs/products/alpha-small-jugs-10" TargetMode="External"/><Relationship Id="rId143" Type="http://schemas.openxmlformats.org/officeDocument/2006/relationships/hyperlink" Target="https://ibexholds.com/collections/beta" TargetMode="External"/><Relationship Id="rId148" Type="http://schemas.openxmlformats.org/officeDocument/2006/relationships/hyperlink" Target="https://ibexholds.com/products/beta-pinches-x-large-ii-ebe8121?_pos=1&amp;_sid=159c662e4&amp;_ss=r" TargetMode="External"/><Relationship Id="rId164" Type="http://schemas.openxmlformats.org/officeDocument/2006/relationships/hyperlink" Target="https://www.ibexholds.com/collections/jugs/products/droplets-large-jugs" TargetMode="External"/><Relationship Id="rId169" Type="http://schemas.openxmlformats.org/officeDocument/2006/relationships/hyperlink" Target="https://ibexholds.com/products/numbers-jugs-l-i-7049?_pos=1&amp;_sid=490a0d030&amp;_ss=r" TargetMode="External"/><Relationship Id="rId185" Type="http://schemas.openxmlformats.org/officeDocument/2006/relationships/hyperlink" Target="https://ibexholds.com/collections/dafni/products/pinches-xl-ii-vincent-uda8844" TargetMode="External"/><Relationship Id="rId4" Type="http://schemas.openxmlformats.org/officeDocument/2006/relationships/hyperlink" Target="https://www.ibexholds.com/collections/nisyros/products/nisyros-pinches-large-pu" TargetMode="External"/><Relationship Id="rId9" Type="http://schemas.openxmlformats.org/officeDocument/2006/relationships/hyperlink" Target="https://www.ibexholds.com/collections/dual-texture/products/nisyros-sloper-mega" TargetMode="External"/><Relationship Id="rId180" Type="http://schemas.openxmlformats.org/officeDocument/2006/relationships/hyperlink" Target="https://ibexholds.com/collections/dafni/products/jugs-mega-i-uda8850" TargetMode="External"/><Relationship Id="rId26" Type="http://schemas.openxmlformats.org/officeDocument/2006/relationships/hyperlink" Target="https://www.ibexholds.com/collections/dual-texture/products/nisyros-incut-x-large" TargetMode="External"/><Relationship Id="rId47" Type="http://schemas.openxmlformats.org/officeDocument/2006/relationships/hyperlink" Target="http://www.ibexholds.com/collections/jugs/products/super-jug" TargetMode="External"/><Relationship Id="rId68" Type="http://schemas.openxmlformats.org/officeDocument/2006/relationships/hyperlink" Target="https://ibexholds.com/products/alpha-pinches-l-ii-6460?_pos=1&amp;_sid=77c8d5d66&amp;_ss=r" TargetMode="External"/><Relationship Id="rId89" Type="http://schemas.openxmlformats.org/officeDocument/2006/relationships/hyperlink" Target="https://ibexholds.com/products/beta-pinches-mega-i-ube7334?_pos=1&amp;_sid=65e8f373a&amp;_ss=r" TargetMode="External"/><Relationship Id="rId112" Type="http://schemas.openxmlformats.org/officeDocument/2006/relationships/hyperlink" Target="https://ibexholds.com/products/numbers-jugs-l-i-7049?_pos=1&amp;_sid=490a0d030&amp;_ss=r" TargetMode="External"/><Relationship Id="rId133" Type="http://schemas.openxmlformats.org/officeDocument/2006/relationships/hyperlink" Target="https://www.ibexholds.com/collections/pinches/products/pinches-x-large" TargetMode="External"/><Relationship Id="rId154" Type="http://schemas.openxmlformats.org/officeDocument/2006/relationships/hyperlink" Target="https://ibexholds.com/products/roof-jugs-giga-iii-ube7785-copy?_pos=1&amp;_sid=7d3582153&amp;_ss=r" TargetMode="External"/><Relationship Id="rId175" Type="http://schemas.openxmlformats.org/officeDocument/2006/relationships/hyperlink" Target="https://www.ibexholds.com/collections/training-gear-campus-holds/products/copy-of-2-hemisphere-25-cm-pe" TargetMode="External"/><Relationship Id="rId16" Type="http://schemas.openxmlformats.org/officeDocument/2006/relationships/hyperlink" Target="https://www.ibexholds.com/collections/edges/products/nisyros-edges-small-screw-on?variant=19387314929734" TargetMode="External"/><Relationship Id="rId37" Type="http://schemas.openxmlformats.org/officeDocument/2006/relationships/hyperlink" Target="https://www.ibexholds.com/collections/nisyros/products/nisyros-jibs-xs-screw-on-pu" TargetMode="External"/><Relationship Id="rId58" Type="http://schemas.openxmlformats.org/officeDocument/2006/relationships/hyperlink" Target="http://www.ibexholds.com/collections/edges/products/sweeties" TargetMode="External"/><Relationship Id="rId79" Type="http://schemas.openxmlformats.org/officeDocument/2006/relationships/hyperlink" Target="https://ibexholds.com/products/alpha-jugs-xl-iv-ual7671?_pos=1&amp;_sid=edb933583&amp;_ss=r" TargetMode="External"/><Relationship Id="rId102" Type="http://schemas.openxmlformats.org/officeDocument/2006/relationships/hyperlink" Target="https://ibexholds.com/products/f-tholds-small-i-ube7676?_pos=1&amp;_sid=e14d7c2b2&amp;_ss=r" TargetMode="External"/><Relationship Id="rId123" Type="http://schemas.openxmlformats.org/officeDocument/2006/relationships/hyperlink" Target="https://www.ibexholds.com/collections/matala/products/alpha-medium-jugs-10" TargetMode="External"/><Relationship Id="rId144" Type="http://schemas.openxmlformats.org/officeDocument/2006/relationships/hyperlink" Target="https://ibexholds.com/products/beta-pinches-xx-large-ii-beta-ebe8116?_pos=1&amp;_sid=2b909a44b&amp;_ss=r" TargetMode="External"/><Relationship Id="rId90" Type="http://schemas.openxmlformats.org/officeDocument/2006/relationships/hyperlink" Target="https://www.ibexholds.com/collections/animals" TargetMode="External"/><Relationship Id="rId165" Type="http://schemas.openxmlformats.org/officeDocument/2006/relationships/hyperlink" Target="https://www.ibexholds.com/collections/footholds/products/droplets-barefootholds-screw-ons" TargetMode="External"/><Relationship Id="rId186" Type="http://schemas.openxmlformats.org/officeDocument/2006/relationships/hyperlink" Target="https://ibexholds.com/collections/dafni/products/pinches-large-i-uda8843" TargetMode="External"/><Relationship Id="rId27" Type="http://schemas.openxmlformats.org/officeDocument/2006/relationships/hyperlink" Target="https://www.ibexholds.com/collections/footholds/products/nisyros-footholds-xs?variant=19387345633350" TargetMode="External"/><Relationship Id="rId48" Type="http://schemas.openxmlformats.org/officeDocument/2006/relationships/hyperlink" Target="https://www.ibexholds.com/collections/matala/products/copy-of-alpha-crack-negative-pu" TargetMode="External"/><Relationship Id="rId69" Type="http://schemas.openxmlformats.org/officeDocument/2006/relationships/hyperlink" Target="https://ibexholds.com/products/alpha-edges-crimps-m-ual6461?_pos=1&amp;_sid=fa6aa507c&amp;_ss=r" TargetMode="External"/><Relationship Id="rId113" Type="http://schemas.openxmlformats.org/officeDocument/2006/relationships/hyperlink" Target="https://www.ibexholds.com/collections/training" TargetMode="External"/><Relationship Id="rId134" Type="http://schemas.openxmlformats.org/officeDocument/2006/relationships/hyperlink" Target="https://www.ibexholds.com/collections/edges/products/edges-slopers-mega" TargetMode="External"/><Relationship Id="rId80" Type="http://schemas.openxmlformats.org/officeDocument/2006/relationships/hyperlink" Target="https://ibexholds.com/products/alpha-slopers-medium-i-ual7673?_pos=1&amp;_sid=e9837a25c&amp;_ss=r" TargetMode="External"/><Relationship Id="rId155" Type="http://schemas.openxmlformats.org/officeDocument/2006/relationships/hyperlink" Target="http://www.ibexholds.com/collections/jugs/products/matala-mini-jugs" TargetMode="External"/><Relationship Id="rId176" Type="http://schemas.openxmlformats.org/officeDocument/2006/relationships/hyperlink" Target="https://www.ibexholds.com/products/training-pinches" TargetMode="External"/><Relationship Id="rId17" Type="http://schemas.openxmlformats.org/officeDocument/2006/relationships/hyperlink" Target="https://www.ibexholds.com/collections/edges/products/nisyros-edges-medium-1?variant=19387244773446" TargetMode="External"/><Relationship Id="rId38" Type="http://schemas.openxmlformats.org/officeDocument/2006/relationships/hyperlink" Target="https://ibexholds.com/products/nisyros-twin-pinches-mega-pu?_pos=1&amp;_sid=6bcd63d03&amp;_ss=r" TargetMode="External"/><Relationship Id="rId59" Type="http://schemas.openxmlformats.org/officeDocument/2006/relationships/hyperlink" Target="http://www.ibexholds.com/collections/edges/products/on-the-edge" TargetMode="External"/><Relationship Id="rId103" Type="http://schemas.openxmlformats.org/officeDocument/2006/relationships/hyperlink" Target="https://ibexholds.com/products/beta-roof-jugs-giga-ii-ube7707?_pos=1&amp;_sid=fdb09044b&amp;_ss=r" TargetMode="External"/><Relationship Id="rId124" Type="http://schemas.openxmlformats.org/officeDocument/2006/relationships/hyperlink" Target="https://www.ibexholds.com/collections/jugs/products/alpha-large-jugs-10" TargetMode="External"/><Relationship Id="rId70" Type="http://schemas.openxmlformats.org/officeDocument/2006/relationships/hyperlink" Target="https://ibexholds.com/products/alpha-pockets-l-ual6462?_pos=1&amp;_sid=ee091b813&amp;_ss=r" TargetMode="External"/><Relationship Id="rId91" Type="http://schemas.openxmlformats.org/officeDocument/2006/relationships/hyperlink" Target="https://ibexholds.com/products/copy-of-alpha-pinch-giga-ual5029?_pos=1&amp;_sid=e2c16b216&amp;_ss=r" TargetMode="External"/><Relationship Id="rId145" Type="http://schemas.openxmlformats.org/officeDocument/2006/relationships/hyperlink" Target="https://ibexholds.com/products/beta-roof-jugs-x-large-ebe8117?_pos=1&amp;_sid=60ac78b0d&amp;_ss=r" TargetMode="External"/><Relationship Id="rId166" Type="http://schemas.openxmlformats.org/officeDocument/2006/relationships/hyperlink" Target="http://www.ibexholds.com/collections/jugs/products/animals-1" TargetMode="External"/><Relationship Id="rId187" Type="http://schemas.openxmlformats.org/officeDocument/2006/relationships/hyperlink" Target="https://ibexholds.com/collections/dafni/products/edges-xxl-i-uda8842" TargetMode="External"/><Relationship Id="rId1" Type="http://schemas.openxmlformats.org/officeDocument/2006/relationships/hyperlink" Target="https://www.ibexholds.com/collections/nisyros" TargetMode="External"/><Relationship Id="rId28" Type="http://schemas.openxmlformats.org/officeDocument/2006/relationships/hyperlink" Target="https://www.ibexholds.com/collections/nisyros/products/nisyros-footholds-lead-xs-pu" TargetMode="External"/><Relationship Id="rId49" Type="http://schemas.openxmlformats.org/officeDocument/2006/relationships/hyperlink" Target="https://www.ibexholds.com/products/alpha-giga-jug-1-pu" TargetMode="External"/><Relationship Id="rId114" Type="http://schemas.openxmlformats.org/officeDocument/2006/relationships/hyperlink" Target="http://www.ibexholds.com/collections/training/products/rockway-training-gear-campus-pu" TargetMode="External"/><Relationship Id="rId60" Type="http://schemas.openxmlformats.org/officeDocument/2006/relationships/hyperlink" Target="https://www.ibexholds.com/products/caveman-tools-pu?_pos=1&amp;_sid=5d6f11458&amp;_ss=r" TargetMode="External"/><Relationship Id="rId81" Type="http://schemas.openxmlformats.org/officeDocument/2006/relationships/hyperlink" Target="https://ibexholds.com/products/alpha-slopers-mega-ual7083?_pos=1&amp;_sid=28b0cdeac&amp;_ss=r" TargetMode="External"/><Relationship Id="rId135" Type="http://schemas.openxmlformats.org/officeDocument/2006/relationships/hyperlink" Target="https://www.ibexholds.com/products/alpha-edges-crimps-medium" TargetMode="External"/><Relationship Id="rId156" Type="http://schemas.openxmlformats.org/officeDocument/2006/relationships/hyperlink" Target="http://www.ibexholds.com/collections/jugs/products/matala-jugs-medium" TargetMode="External"/><Relationship Id="rId177" Type="http://schemas.openxmlformats.org/officeDocument/2006/relationships/hyperlink" Target="https://ibexholds.com/products/pinches-giga-i-uda884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bexholds.com/products/copy-of-macros-s1-edges?_pos=2&amp;_sid=dfc023f8d&amp;_ss=r" TargetMode="External"/><Relationship Id="rId13" Type="http://schemas.openxmlformats.org/officeDocument/2006/relationships/hyperlink" Target="https://ibexholds.com/products/macros-nisyros-thermoplastic-all-edges-s1-m1-l1" TargetMode="External"/><Relationship Id="rId18" Type="http://schemas.openxmlformats.org/officeDocument/2006/relationships/hyperlink" Target="https://ibexholds.com/products/alpha-macros-m5-pinches?_pos=1&amp;_sid=98647e4b3&amp;_ss=r" TargetMode="External"/><Relationship Id="rId3" Type="http://schemas.openxmlformats.org/officeDocument/2006/relationships/hyperlink" Target="https://ibexholds.com/products/macros-l1-edges?_pos=1&amp;_sid=fe317ca73&amp;_ss=r" TargetMode="External"/><Relationship Id="rId21" Type="http://schemas.openxmlformats.org/officeDocument/2006/relationships/hyperlink" Target="https://ibexholds.com/products/alpha-macros-m3-jugs?_pos=1&amp;_sid=20c0031af&amp;_ss=r" TargetMode="External"/><Relationship Id="rId7" Type="http://schemas.openxmlformats.org/officeDocument/2006/relationships/hyperlink" Target="https://ibexholds.com/products/macro-s23?_pos=2&amp;_sid=53c778a56&amp;_ss=r" TargetMode="External"/><Relationship Id="rId12" Type="http://schemas.openxmlformats.org/officeDocument/2006/relationships/hyperlink" Target="https://ibexholds.com/products/macros-l4-pinches?_pos=1&amp;_sid=733283322&amp;_ss=r" TargetMode="External"/><Relationship Id="rId17" Type="http://schemas.openxmlformats.org/officeDocument/2006/relationships/hyperlink" Target="https://ibexholds.com/products/alpha-macros-s5-piches?_pos=1&amp;_sid=e7b517e4a&amp;_ss=r" TargetMode="External"/><Relationship Id="rId25" Type="http://schemas.openxmlformats.org/officeDocument/2006/relationships/drawing" Target="../drawings/drawing3.xml"/><Relationship Id="rId2" Type="http://schemas.openxmlformats.org/officeDocument/2006/relationships/hyperlink" Target="https://ibexholds.com/products/macros-m3-jugs?_pos=1&amp;_sid=f15ce39f9&amp;_ss=r" TargetMode="External"/><Relationship Id="rId16" Type="http://schemas.openxmlformats.org/officeDocument/2006/relationships/hyperlink" Target="https://ibexholds.com/products/macros-nisyros-thermoplastic-all-pockets-s4-m4-l4" TargetMode="External"/><Relationship Id="rId20" Type="http://schemas.openxmlformats.org/officeDocument/2006/relationships/hyperlink" Target="https://ibexholds.com/products/alpha-macros-s3-jugs?_pos=1&amp;_sid=98f132d32&amp;_ss=r" TargetMode="External"/><Relationship Id="rId1" Type="http://schemas.openxmlformats.org/officeDocument/2006/relationships/hyperlink" Target="https://ibexholds.com/collections/macros-nisyros-fiberglass-polyester/products/macro-1-2" TargetMode="External"/><Relationship Id="rId6" Type="http://schemas.openxmlformats.org/officeDocument/2006/relationships/hyperlink" Target="https://ibexholds.com/products/macros-l2-slopers?_pos=1&amp;_sid=2fa2d5270&amp;_ss=r" TargetMode="External"/><Relationship Id="rId11" Type="http://schemas.openxmlformats.org/officeDocument/2006/relationships/hyperlink" Target="https://ibexholds.com/products/macros-m4-pockets?_pos=1&amp;_sid=2014e4451&amp;_ss=r" TargetMode="External"/><Relationship Id="rId24" Type="http://schemas.openxmlformats.org/officeDocument/2006/relationships/hyperlink" Target="https://ibexholds.com/products/macros-alpha-thermoplastic-all-jugs-s5-m5-l5" TargetMode="External"/><Relationship Id="rId5" Type="http://schemas.openxmlformats.org/officeDocument/2006/relationships/hyperlink" Target="https://ibexholds.com/products/macros-m2-slopers?_pos=1&amp;_sid=c88b9ca0d&amp;_ss=r" TargetMode="External"/><Relationship Id="rId15" Type="http://schemas.openxmlformats.org/officeDocument/2006/relationships/hyperlink" Target="https://ibexholds.com/products/macros-nisyros-thermoplastic-all-jugs-s3-m3-l3" TargetMode="External"/><Relationship Id="rId23" Type="http://schemas.openxmlformats.org/officeDocument/2006/relationships/hyperlink" Target="https://ibexholds.com/products/macros-alpha-thermoplastic-all-pinches-s5-m5-l5" TargetMode="External"/><Relationship Id="rId10" Type="http://schemas.openxmlformats.org/officeDocument/2006/relationships/hyperlink" Target="https://ibexholds.com/products/macros-s4-pockets?_pos=1&amp;_sid=e31d2b998&amp;_ss=r" TargetMode="External"/><Relationship Id="rId19" Type="http://schemas.openxmlformats.org/officeDocument/2006/relationships/hyperlink" Target="https://ibexholds.com/products/alpha-macros-l5-pinches?_pos=1&amp;_sid=64bfc30ed&amp;_ss=r" TargetMode="External"/><Relationship Id="rId4" Type="http://schemas.openxmlformats.org/officeDocument/2006/relationships/hyperlink" Target="https://ibexholds.com/products/macro-s2?_pos=1&amp;_sid=4dc3ffbae&amp;_ss=r" TargetMode="External"/><Relationship Id="rId9" Type="http://schemas.openxmlformats.org/officeDocument/2006/relationships/hyperlink" Target="https://ibexholds.com/products/macros-l3-jugs?_pos=2&amp;_sid=4d34304c7&amp;_ss=r" TargetMode="External"/><Relationship Id="rId14" Type="http://schemas.openxmlformats.org/officeDocument/2006/relationships/hyperlink" Target="https://ibexholds.com/products/macros-nisyros-thermoplastic-all-slopers-s2-m2-l2" TargetMode="External"/><Relationship Id="rId22" Type="http://schemas.openxmlformats.org/officeDocument/2006/relationships/hyperlink" Target="https://ibexholds.com/products/alpha-macros-l3-jugs?_pos=1&amp;_sid=eed60f521&amp;_ss=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showGridLines="0" topLeftCell="B1" workbookViewId="0">
      <selection activeCell="F1" sqref="F1:R1"/>
    </sheetView>
  </sheetViews>
  <sheetFormatPr baseColWidth="10" defaultColWidth="12.6640625" defaultRowHeight="15" customHeight="1" x14ac:dyDescent="0.15"/>
  <cols>
    <col min="1" max="5" width="11.33203125" customWidth="1"/>
    <col min="6" max="6" width="13.1640625" customWidth="1"/>
    <col min="7" max="7" width="12.1640625" customWidth="1"/>
    <col min="8" max="8" width="13" customWidth="1"/>
    <col min="9" max="10" width="11.33203125" customWidth="1"/>
    <col min="11" max="11" width="12.33203125" customWidth="1"/>
    <col min="12" max="12" width="13.1640625" customWidth="1"/>
    <col min="13" max="13" width="11.6640625" customWidth="1"/>
    <col min="14" max="15" width="11.33203125" customWidth="1"/>
    <col min="16" max="16" width="11" customWidth="1"/>
    <col min="17" max="17" width="13.33203125" customWidth="1"/>
    <col min="18" max="18" width="12.5" customWidth="1"/>
    <col min="19" max="34" width="11.33203125" customWidth="1"/>
  </cols>
  <sheetData>
    <row r="1" spans="1:34" ht="21" customHeight="1" x14ac:dyDescent="0.15">
      <c r="A1" s="1"/>
      <c r="B1" s="2"/>
      <c r="C1" s="2"/>
      <c r="D1" s="2"/>
      <c r="E1" s="2"/>
      <c r="F1" s="751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5"/>
    </row>
    <row r="2" spans="1:34" ht="21" customHeight="1" x14ac:dyDescent="0.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9"/>
    </row>
    <row r="3" spans="1:34" ht="21" customHeight="1" x14ac:dyDescent="0.15">
      <c r="A3" s="6"/>
      <c r="B3" s="7"/>
      <c r="C3" s="7"/>
      <c r="D3" s="7"/>
      <c r="E3" s="7"/>
      <c r="F3" s="754"/>
      <c r="G3" s="755"/>
      <c r="H3" s="755"/>
      <c r="I3" s="755"/>
      <c r="J3" s="755"/>
      <c r="K3" s="755"/>
      <c r="L3" s="755"/>
      <c r="M3" s="755"/>
      <c r="N3" s="755"/>
      <c r="O3" s="755"/>
      <c r="P3" s="755"/>
      <c r="Q3" s="755"/>
      <c r="R3" s="75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9"/>
    </row>
    <row r="4" spans="1:34" ht="21" customHeight="1" x14ac:dyDescent="0.15">
      <c r="A4" s="6"/>
      <c r="B4" s="7"/>
      <c r="C4" s="7"/>
      <c r="D4" s="7"/>
      <c r="E4" s="7"/>
      <c r="F4" s="757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58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9"/>
    </row>
    <row r="5" spans="1:34" ht="21" customHeight="1" x14ac:dyDescent="0.15">
      <c r="A5" s="6"/>
      <c r="B5" s="7"/>
      <c r="C5" s="7"/>
      <c r="D5" s="7"/>
      <c r="E5" s="7"/>
      <c r="F5" s="757"/>
      <c r="G5" s="744"/>
      <c r="H5" s="744"/>
      <c r="I5" s="744"/>
      <c r="J5" s="744"/>
      <c r="K5" s="744"/>
      <c r="L5" s="744"/>
      <c r="M5" s="744"/>
      <c r="N5" s="744"/>
      <c r="O5" s="744"/>
      <c r="P5" s="744"/>
      <c r="Q5" s="744"/>
      <c r="R5" s="758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9"/>
    </row>
    <row r="6" spans="1:34" ht="21" customHeight="1" x14ac:dyDescent="0.2">
      <c r="A6" s="6"/>
      <c r="B6" s="7"/>
      <c r="C6" s="10"/>
      <c r="D6" s="7"/>
      <c r="E6" s="7"/>
      <c r="F6" s="759"/>
      <c r="G6" s="760"/>
      <c r="H6" s="760"/>
      <c r="I6" s="760"/>
      <c r="J6" s="760"/>
      <c r="K6" s="760"/>
      <c r="L6" s="760"/>
      <c r="M6" s="760"/>
      <c r="N6" s="760"/>
      <c r="O6" s="760"/>
      <c r="P6" s="760"/>
      <c r="Q6" s="760"/>
      <c r="R6" s="761"/>
      <c r="S6" s="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9"/>
    </row>
    <row r="7" spans="1:34" ht="21" customHeight="1" x14ac:dyDescent="0.2">
      <c r="A7" s="6"/>
      <c r="B7" s="7"/>
      <c r="C7" s="10"/>
      <c r="D7" s="7"/>
      <c r="E7" s="7"/>
      <c r="F7" s="754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6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9"/>
    </row>
    <row r="8" spans="1:34" ht="21" customHeight="1" x14ac:dyDescent="0.2">
      <c r="A8" s="6"/>
      <c r="B8" s="7"/>
      <c r="C8" s="10"/>
      <c r="D8" s="7"/>
      <c r="E8" s="7"/>
      <c r="F8" s="757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758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9"/>
    </row>
    <row r="9" spans="1:34" ht="21" customHeight="1" x14ac:dyDescent="0.15">
      <c r="A9" s="6"/>
      <c r="B9" s="7"/>
      <c r="C9" s="7"/>
      <c r="D9" s="7"/>
      <c r="E9" s="7"/>
      <c r="F9" s="757"/>
      <c r="G9" s="744"/>
      <c r="H9" s="744"/>
      <c r="I9" s="744"/>
      <c r="J9" s="744"/>
      <c r="K9" s="744"/>
      <c r="L9" s="744"/>
      <c r="M9" s="744"/>
      <c r="N9" s="744"/>
      <c r="O9" s="744"/>
      <c r="P9" s="744"/>
      <c r="Q9" s="744"/>
      <c r="R9" s="758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9"/>
    </row>
    <row r="10" spans="1:34" ht="21" customHeight="1" x14ac:dyDescent="0.15">
      <c r="A10" s="6"/>
      <c r="B10" s="7"/>
      <c r="C10" s="7"/>
      <c r="D10" s="7"/>
      <c r="E10" s="7"/>
      <c r="F10" s="757"/>
      <c r="G10" s="744"/>
      <c r="H10" s="744"/>
      <c r="I10" s="744"/>
      <c r="J10" s="744"/>
      <c r="K10" s="744"/>
      <c r="L10" s="744"/>
      <c r="M10" s="744"/>
      <c r="N10" s="744"/>
      <c r="O10" s="744"/>
      <c r="P10" s="744"/>
      <c r="Q10" s="744"/>
      <c r="R10" s="758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9"/>
    </row>
    <row r="11" spans="1:34" ht="21" customHeight="1" x14ac:dyDescent="0.15">
      <c r="A11" s="6"/>
      <c r="B11" s="7"/>
      <c r="C11" s="7"/>
      <c r="D11" s="7"/>
      <c r="E11" s="7"/>
      <c r="F11" s="759"/>
      <c r="G11" s="760"/>
      <c r="H11" s="760"/>
      <c r="I11" s="760"/>
      <c r="J11" s="760"/>
      <c r="K11" s="760"/>
      <c r="L11" s="760"/>
      <c r="M11" s="760"/>
      <c r="N11" s="760"/>
      <c r="O11" s="760"/>
      <c r="P11" s="760"/>
      <c r="Q11" s="760"/>
      <c r="R11" s="761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9"/>
    </row>
    <row r="12" spans="1:34" ht="21" customHeight="1" x14ac:dyDescent="0.2">
      <c r="A12" s="6"/>
      <c r="B12" s="7"/>
      <c r="C12" s="7"/>
      <c r="D12" s="7"/>
      <c r="E12" s="10"/>
      <c r="F12" s="762" t="s">
        <v>0</v>
      </c>
      <c r="G12" s="763"/>
      <c r="H12" s="763"/>
      <c r="I12" s="763"/>
      <c r="J12" s="763"/>
      <c r="K12" s="763"/>
      <c r="L12" s="763"/>
      <c r="M12" s="763"/>
      <c r="N12" s="763"/>
      <c r="O12" s="763"/>
      <c r="P12" s="763"/>
      <c r="Q12" s="763"/>
      <c r="R12" s="764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9"/>
    </row>
    <row r="13" spans="1:34" ht="21" customHeight="1" x14ac:dyDescent="0.2">
      <c r="A13" s="6"/>
      <c r="B13" s="7"/>
      <c r="C13" s="7"/>
      <c r="D13" s="7"/>
      <c r="E13" s="10"/>
      <c r="F13" s="11"/>
      <c r="G13" s="11"/>
      <c r="H13" s="11"/>
      <c r="I13" s="10"/>
      <c r="J13" s="10"/>
      <c r="K13" s="12"/>
      <c r="L13" s="12"/>
      <c r="M13" s="12"/>
      <c r="N13" s="10"/>
      <c r="O13" s="10"/>
      <c r="P13" s="12"/>
      <c r="Q13" s="12"/>
      <c r="R13" s="13"/>
      <c r="S13" s="6"/>
      <c r="T13" s="7"/>
      <c r="U13" s="14"/>
      <c r="V13" s="14"/>
      <c r="W13" s="14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9"/>
    </row>
    <row r="14" spans="1:34" ht="21" customHeight="1" x14ac:dyDescent="0.2">
      <c r="A14" s="6"/>
      <c r="B14" s="7"/>
      <c r="C14" s="7"/>
      <c r="D14" s="7"/>
      <c r="E14" s="15"/>
      <c r="F14" s="765" t="s">
        <v>1</v>
      </c>
      <c r="G14" s="735"/>
      <c r="H14" s="736"/>
      <c r="I14" s="16"/>
      <c r="J14" s="17"/>
      <c r="K14" s="765" t="s">
        <v>2</v>
      </c>
      <c r="L14" s="735"/>
      <c r="M14" s="736"/>
      <c r="N14" s="16"/>
      <c r="O14" s="17"/>
      <c r="P14" s="765" t="s">
        <v>3</v>
      </c>
      <c r="Q14" s="735"/>
      <c r="R14" s="736"/>
      <c r="S14" s="16"/>
      <c r="T14" s="17"/>
      <c r="U14" s="765" t="s">
        <v>4</v>
      </c>
      <c r="V14" s="735"/>
      <c r="W14" s="736"/>
      <c r="X14" s="16"/>
      <c r="Y14" s="7"/>
      <c r="Z14" s="7"/>
      <c r="AA14" s="7"/>
      <c r="AB14" s="7"/>
      <c r="AC14" s="7"/>
      <c r="AD14" s="7"/>
      <c r="AE14" s="7"/>
      <c r="AF14" s="7"/>
      <c r="AG14" s="7"/>
      <c r="AH14" s="9"/>
    </row>
    <row r="15" spans="1:34" ht="21" customHeight="1" x14ac:dyDescent="0.15">
      <c r="A15" s="6"/>
      <c r="B15" s="7"/>
      <c r="C15" s="7"/>
      <c r="D15" s="7"/>
      <c r="E15" s="17"/>
      <c r="F15" s="769" t="s">
        <v>5</v>
      </c>
      <c r="G15" s="736"/>
      <c r="H15" s="18" t="s">
        <v>6</v>
      </c>
      <c r="I15" s="16"/>
      <c r="J15" s="17"/>
      <c r="K15" s="769" t="s">
        <v>5</v>
      </c>
      <c r="L15" s="736"/>
      <c r="M15" s="18" t="s">
        <v>6</v>
      </c>
      <c r="N15" s="16"/>
      <c r="O15" s="17"/>
      <c r="P15" s="769" t="s">
        <v>5</v>
      </c>
      <c r="Q15" s="736"/>
      <c r="R15" s="18" t="s">
        <v>6</v>
      </c>
      <c r="S15" s="16"/>
      <c r="T15" s="17"/>
      <c r="U15" s="770" t="s">
        <v>7</v>
      </c>
      <c r="V15" s="736"/>
      <c r="W15" s="19" t="s">
        <v>8</v>
      </c>
      <c r="X15" s="16"/>
      <c r="Y15" s="7"/>
      <c r="Z15" s="7"/>
      <c r="AA15" s="7"/>
      <c r="AB15" s="7"/>
      <c r="AC15" s="7"/>
      <c r="AD15" s="7"/>
      <c r="AE15" s="7"/>
      <c r="AF15" s="7"/>
      <c r="AG15" s="7"/>
      <c r="AH15" s="9"/>
    </row>
    <row r="16" spans="1:34" ht="21" customHeight="1" x14ac:dyDescent="0.15">
      <c r="A16" s="6"/>
      <c r="B16" s="7"/>
      <c r="C16" s="7"/>
      <c r="D16" s="7"/>
      <c r="E16" s="17"/>
      <c r="F16" s="771">
        <f>K16+P16</f>
        <v>0</v>
      </c>
      <c r="G16" s="731"/>
      <c r="H16" s="767">
        <f>M16+R16</f>
        <v>0</v>
      </c>
      <c r="I16" s="16"/>
      <c r="J16" s="17"/>
      <c r="K16" s="771">
        <f>'IBEX CLIMBING HOLDS '!Z289</f>
        <v>0</v>
      </c>
      <c r="L16" s="731"/>
      <c r="M16" s="772">
        <f>'IBEX CLIMBING HOLDS '!AA289</f>
        <v>0</v>
      </c>
      <c r="N16" s="16"/>
      <c r="O16" s="17"/>
      <c r="P16" s="773">
        <f>' THERMOPLASTIC MACROS'!P57</f>
        <v>0</v>
      </c>
      <c r="Q16" s="731"/>
      <c r="R16" s="772">
        <f>' THERMOPLASTIC MACROS'!R57</f>
        <v>0</v>
      </c>
      <c r="S16" s="16"/>
      <c r="T16" s="17"/>
      <c r="U16" s="766"/>
      <c r="V16" s="731"/>
      <c r="W16" s="767">
        <f>H16-U16%*H16</f>
        <v>0</v>
      </c>
      <c r="X16" s="16"/>
      <c r="Y16" s="7"/>
      <c r="Z16" s="7"/>
      <c r="AA16" s="7"/>
      <c r="AB16" s="7"/>
      <c r="AC16" s="7"/>
      <c r="AD16" s="7"/>
      <c r="AE16" s="7"/>
      <c r="AF16" s="7"/>
      <c r="AG16" s="7"/>
      <c r="AH16" s="9"/>
    </row>
    <row r="17" spans="1:34" ht="21" customHeight="1" x14ac:dyDescent="0.15">
      <c r="A17" s="6"/>
      <c r="B17" s="7"/>
      <c r="C17" s="7"/>
      <c r="D17" s="7"/>
      <c r="E17" s="17"/>
      <c r="F17" s="743"/>
      <c r="G17" s="745"/>
      <c r="H17" s="768"/>
      <c r="I17" s="16"/>
      <c r="J17" s="17"/>
      <c r="K17" s="743"/>
      <c r="L17" s="745"/>
      <c r="M17" s="768"/>
      <c r="N17" s="16"/>
      <c r="O17" s="17"/>
      <c r="P17" s="743"/>
      <c r="Q17" s="745"/>
      <c r="R17" s="768"/>
      <c r="S17" s="16"/>
      <c r="T17" s="17"/>
      <c r="U17" s="743"/>
      <c r="V17" s="745"/>
      <c r="W17" s="768"/>
      <c r="X17" s="16"/>
      <c r="Y17" s="7"/>
      <c r="Z17" s="7"/>
      <c r="AA17" s="7"/>
      <c r="AB17" s="7"/>
      <c r="AC17" s="7"/>
      <c r="AD17" s="7"/>
      <c r="AE17" s="7"/>
      <c r="AF17" s="7"/>
      <c r="AG17" s="7"/>
      <c r="AH17" s="9"/>
    </row>
    <row r="18" spans="1:34" ht="21" customHeight="1" x14ac:dyDescent="0.15">
      <c r="A18" s="6"/>
      <c r="B18" s="7"/>
      <c r="C18" s="7"/>
      <c r="D18" s="7"/>
      <c r="E18" s="17"/>
      <c r="F18" s="732"/>
      <c r="G18" s="733"/>
      <c r="H18" s="729"/>
      <c r="I18" s="16"/>
      <c r="J18" s="17"/>
      <c r="K18" s="732"/>
      <c r="L18" s="733"/>
      <c r="M18" s="729"/>
      <c r="N18" s="16"/>
      <c r="O18" s="17"/>
      <c r="P18" s="732"/>
      <c r="Q18" s="733"/>
      <c r="R18" s="729"/>
      <c r="S18" s="16"/>
      <c r="T18" s="17"/>
      <c r="U18" s="732"/>
      <c r="V18" s="733"/>
      <c r="W18" s="729"/>
      <c r="X18" s="16"/>
      <c r="Y18" s="7"/>
      <c r="Z18" s="7"/>
      <c r="AA18" s="7"/>
      <c r="AB18" s="7"/>
      <c r="AC18" s="7"/>
      <c r="AD18" s="7"/>
      <c r="AE18" s="7"/>
      <c r="AF18" s="7"/>
      <c r="AG18" s="7"/>
      <c r="AH18" s="9"/>
    </row>
    <row r="19" spans="1:34" ht="21" customHeight="1" x14ac:dyDescent="0.2">
      <c r="A19" s="6"/>
      <c r="B19" s="7"/>
      <c r="C19" s="7"/>
      <c r="D19" s="7"/>
      <c r="E19" s="7"/>
      <c r="F19" s="20"/>
      <c r="G19" s="20"/>
      <c r="H19" s="21"/>
      <c r="I19" s="10"/>
      <c r="J19" s="10"/>
      <c r="K19" s="20"/>
      <c r="L19" s="20"/>
      <c r="M19" s="20"/>
      <c r="N19" s="10"/>
      <c r="O19" s="22"/>
      <c r="P19" s="20"/>
      <c r="Q19" s="20"/>
      <c r="R19" s="20"/>
      <c r="S19" s="7"/>
      <c r="T19" s="7"/>
      <c r="U19" s="23"/>
      <c r="V19" s="23"/>
      <c r="W19" s="23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9"/>
    </row>
    <row r="20" spans="1:34" ht="21" customHeight="1" x14ac:dyDescent="0.2">
      <c r="A20" s="6"/>
      <c r="B20" s="7"/>
      <c r="C20" s="7"/>
      <c r="D20" s="7"/>
      <c r="E20" s="10"/>
      <c r="F20" s="10"/>
      <c r="G20" s="10"/>
      <c r="H20" s="10"/>
      <c r="I20" s="10"/>
      <c r="J20" s="10"/>
      <c r="K20" s="22"/>
      <c r="L20" s="22"/>
      <c r="M20" s="22"/>
      <c r="N20" s="10"/>
      <c r="O20" s="10"/>
      <c r="P20" s="22"/>
      <c r="Q20" s="22"/>
      <c r="R20" s="22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9"/>
    </row>
    <row r="21" spans="1:34" ht="21" customHeight="1" x14ac:dyDescent="0.2">
      <c r="A21" s="6"/>
      <c r="B21" s="7"/>
      <c r="C21" s="7"/>
      <c r="D21" s="7"/>
      <c r="E21" s="10"/>
      <c r="F21" s="12"/>
      <c r="G21" s="12"/>
      <c r="H21" s="12"/>
      <c r="I21" s="10"/>
      <c r="J21" s="10"/>
      <c r="K21" s="24" t="s">
        <v>9</v>
      </c>
      <c r="L21" s="22"/>
      <c r="M21" s="22"/>
      <c r="N21" s="10"/>
      <c r="O21" s="10"/>
      <c r="P21" s="11"/>
      <c r="Q21" s="11"/>
      <c r="R21" s="11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9"/>
    </row>
    <row r="22" spans="1:34" ht="21" customHeight="1" x14ac:dyDescent="0.2">
      <c r="A22" s="6"/>
      <c r="B22" s="7"/>
      <c r="C22" s="7"/>
      <c r="D22" s="7"/>
      <c r="E22" s="15"/>
      <c r="F22" s="734" t="s">
        <v>10</v>
      </c>
      <c r="G22" s="735"/>
      <c r="H22" s="736"/>
      <c r="I22" s="25"/>
      <c r="J22" s="10"/>
      <c r="K22" s="11"/>
      <c r="L22" s="11"/>
      <c r="M22" s="11"/>
      <c r="N22" s="10"/>
      <c r="O22" s="15"/>
      <c r="P22" s="734" t="s">
        <v>11</v>
      </c>
      <c r="Q22" s="735"/>
      <c r="R22" s="736"/>
      <c r="S22" s="16"/>
      <c r="T22" s="7"/>
      <c r="U22" s="7"/>
      <c r="V22" s="26" t="s">
        <v>12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9"/>
    </row>
    <row r="23" spans="1:34" ht="21" customHeight="1" x14ac:dyDescent="0.2">
      <c r="A23" s="6"/>
      <c r="B23" s="7"/>
      <c r="C23" s="7"/>
      <c r="D23" s="7"/>
      <c r="E23" s="15"/>
      <c r="F23" s="728" t="s">
        <v>13</v>
      </c>
      <c r="G23" s="730">
        <f>'IBEX CLIMBING HOLDS '!BM289</f>
        <v>0</v>
      </c>
      <c r="H23" s="731"/>
      <c r="I23" s="25"/>
      <c r="J23" s="15"/>
      <c r="K23" s="774" t="s">
        <v>14</v>
      </c>
      <c r="L23" s="738"/>
      <c r="M23" s="731"/>
      <c r="N23" s="25"/>
      <c r="O23" s="15"/>
      <c r="P23" s="27" t="s">
        <v>15</v>
      </c>
      <c r="Q23" s="740">
        <f>'IBEX CLIMBING HOLDS '!AH289</f>
        <v>0</v>
      </c>
      <c r="R23" s="736"/>
      <c r="S23" s="1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9"/>
    </row>
    <row r="24" spans="1:34" ht="21" customHeight="1" x14ac:dyDescent="0.2">
      <c r="A24" s="6"/>
      <c r="B24" s="7"/>
      <c r="C24" s="7"/>
      <c r="D24" s="7"/>
      <c r="E24" s="15"/>
      <c r="F24" s="729"/>
      <c r="G24" s="732"/>
      <c r="H24" s="733"/>
      <c r="I24" s="25"/>
      <c r="J24" s="15"/>
      <c r="K24" s="732"/>
      <c r="L24" s="739"/>
      <c r="M24" s="733"/>
      <c r="N24" s="25"/>
      <c r="O24" s="15"/>
      <c r="P24" s="27" t="s">
        <v>16</v>
      </c>
      <c r="Q24" s="740">
        <f>'IBEX CLIMBING HOLDS '!AI289</f>
        <v>0</v>
      </c>
      <c r="R24" s="736"/>
      <c r="S24" s="16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9"/>
    </row>
    <row r="25" spans="1:34" ht="21" customHeight="1" x14ac:dyDescent="0.2">
      <c r="A25" s="6"/>
      <c r="B25" s="7"/>
      <c r="C25" s="7"/>
      <c r="D25" s="7"/>
      <c r="E25" s="15"/>
      <c r="F25" s="728" t="s">
        <v>17</v>
      </c>
      <c r="G25" s="730">
        <f>'IBEX CLIMBING HOLDS '!BN289</f>
        <v>0</v>
      </c>
      <c r="H25" s="731"/>
      <c r="I25" s="25"/>
      <c r="J25" s="15"/>
      <c r="K25" s="746">
        <f>'IBEX CLIMBING HOLDS '!Y289+' THERMOPLASTIC MACROS'!O57</f>
        <v>0</v>
      </c>
      <c r="L25" s="738"/>
      <c r="M25" s="731"/>
      <c r="N25" s="25"/>
      <c r="O25" s="15"/>
      <c r="P25" s="27" t="s">
        <v>18</v>
      </c>
      <c r="Q25" s="740">
        <f>'IBEX CLIMBING HOLDS '!AJ289</f>
        <v>0</v>
      </c>
      <c r="R25" s="736"/>
      <c r="S25" s="16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9"/>
    </row>
    <row r="26" spans="1:34" ht="21" customHeight="1" x14ac:dyDescent="0.2">
      <c r="A26" s="6"/>
      <c r="B26" s="7"/>
      <c r="C26" s="7"/>
      <c r="D26" s="7"/>
      <c r="E26" s="15"/>
      <c r="F26" s="729"/>
      <c r="G26" s="732"/>
      <c r="H26" s="733"/>
      <c r="I26" s="25"/>
      <c r="J26" s="15"/>
      <c r="K26" s="732"/>
      <c r="L26" s="739"/>
      <c r="M26" s="733"/>
      <c r="N26" s="25"/>
      <c r="O26" s="15"/>
      <c r="P26" s="27" t="s">
        <v>19</v>
      </c>
      <c r="Q26" s="740">
        <f>'IBEX CLIMBING HOLDS '!AK289</f>
        <v>0</v>
      </c>
      <c r="R26" s="736"/>
      <c r="S26" s="16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9"/>
    </row>
    <row r="27" spans="1:34" ht="21" customHeight="1" x14ac:dyDescent="0.2">
      <c r="A27" s="6"/>
      <c r="B27" s="7"/>
      <c r="C27" s="7"/>
      <c r="D27" s="7"/>
      <c r="E27" s="15"/>
      <c r="F27" s="728" t="s">
        <v>20</v>
      </c>
      <c r="G27" s="730">
        <f>'IBEX CLIMBING HOLDS '!BO289</f>
        <v>0</v>
      </c>
      <c r="H27" s="731"/>
      <c r="I27" s="25"/>
      <c r="J27" s="10"/>
      <c r="K27" s="28"/>
      <c r="L27" s="28"/>
      <c r="M27" s="28"/>
      <c r="N27" s="10"/>
      <c r="O27" s="15"/>
      <c r="P27" s="27" t="s">
        <v>21</v>
      </c>
      <c r="Q27" s="740">
        <f>'IBEX CLIMBING HOLDS '!AL289</f>
        <v>0</v>
      </c>
      <c r="R27" s="736"/>
      <c r="S27" s="16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9"/>
    </row>
    <row r="28" spans="1:34" ht="21" customHeight="1" x14ac:dyDescent="0.2">
      <c r="A28" s="6"/>
      <c r="B28" s="7"/>
      <c r="C28" s="7"/>
      <c r="D28" s="7"/>
      <c r="E28" s="15"/>
      <c r="F28" s="729"/>
      <c r="G28" s="732"/>
      <c r="H28" s="733"/>
      <c r="I28" s="25"/>
      <c r="J28" s="15"/>
      <c r="K28" s="775" t="s">
        <v>22</v>
      </c>
      <c r="L28" s="738"/>
      <c r="M28" s="731"/>
      <c r="N28" s="25"/>
      <c r="O28" s="15"/>
      <c r="P28" s="27" t="s">
        <v>23</v>
      </c>
      <c r="Q28" s="740">
        <f>'IBEX CLIMBING HOLDS '!AM289</f>
        <v>0</v>
      </c>
      <c r="R28" s="736"/>
      <c r="S28" s="1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9"/>
    </row>
    <row r="29" spans="1:34" ht="21" customHeight="1" x14ac:dyDescent="0.2">
      <c r="A29" s="6"/>
      <c r="B29" s="7"/>
      <c r="C29" s="7"/>
      <c r="D29" s="7"/>
      <c r="E29" s="15"/>
      <c r="F29" s="728" t="s">
        <v>24</v>
      </c>
      <c r="G29" s="730">
        <f>'IBEX CLIMBING HOLDS '!BP289</f>
        <v>0</v>
      </c>
      <c r="H29" s="731"/>
      <c r="I29" s="25"/>
      <c r="J29" s="15"/>
      <c r="K29" s="732"/>
      <c r="L29" s="739"/>
      <c r="M29" s="733"/>
      <c r="N29" s="25"/>
      <c r="O29" s="15"/>
      <c r="P29" s="27" t="s">
        <v>25</v>
      </c>
      <c r="Q29" s="740">
        <f>'IBEX CLIMBING HOLDS '!AN289</f>
        <v>0</v>
      </c>
      <c r="R29" s="736"/>
      <c r="S29" s="16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9"/>
    </row>
    <row r="30" spans="1:34" ht="21" customHeight="1" x14ac:dyDescent="0.2">
      <c r="A30" s="6"/>
      <c r="B30" s="7"/>
      <c r="C30" s="7"/>
      <c r="D30" s="7"/>
      <c r="E30" s="15"/>
      <c r="F30" s="729"/>
      <c r="G30" s="732"/>
      <c r="H30" s="733"/>
      <c r="I30" s="25"/>
      <c r="J30" s="15"/>
      <c r="K30" s="746">
        <f>K16</f>
        <v>0</v>
      </c>
      <c r="L30" s="738"/>
      <c r="M30" s="731"/>
      <c r="N30" s="25"/>
      <c r="O30" s="15"/>
      <c r="P30" s="27" t="s">
        <v>26</v>
      </c>
      <c r="Q30" s="740">
        <f>'IBEX CLIMBING HOLDS '!AO289</f>
        <v>0</v>
      </c>
      <c r="R30" s="736"/>
      <c r="S30" s="16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9"/>
    </row>
    <row r="31" spans="1:34" ht="21" customHeight="1" x14ac:dyDescent="0.2">
      <c r="A31" s="6"/>
      <c r="B31" s="7"/>
      <c r="C31" s="7"/>
      <c r="D31" s="7"/>
      <c r="E31" s="15"/>
      <c r="F31" s="728" t="s">
        <v>27</v>
      </c>
      <c r="G31" s="730">
        <f>'IBEX CLIMBING HOLDS '!BQ289</f>
        <v>0</v>
      </c>
      <c r="H31" s="731"/>
      <c r="I31" s="25"/>
      <c r="J31" s="15"/>
      <c r="K31" s="732"/>
      <c r="L31" s="739"/>
      <c r="M31" s="733"/>
      <c r="N31" s="25"/>
      <c r="O31" s="15"/>
      <c r="P31" s="27" t="s">
        <v>28</v>
      </c>
      <c r="Q31" s="740">
        <f>'IBEX CLIMBING HOLDS '!AP289</f>
        <v>0</v>
      </c>
      <c r="R31" s="736"/>
      <c r="S31" s="16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9"/>
    </row>
    <row r="32" spans="1:34" ht="21" customHeight="1" x14ac:dyDescent="0.2">
      <c r="A32" s="6"/>
      <c r="B32" s="7"/>
      <c r="C32" s="7"/>
      <c r="D32" s="7"/>
      <c r="E32" s="17"/>
      <c r="F32" s="729"/>
      <c r="G32" s="732"/>
      <c r="H32" s="733"/>
      <c r="I32" s="29"/>
      <c r="J32" s="22"/>
      <c r="K32" s="28"/>
      <c r="L32" s="28"/>
      <c r="M32" s="28"/>
      <c r="N32" s="22"/>
      <c r="O32" s="30"/>
      <c r="P32" s="27" t="s">
        <v>29</v>
      </c>
      <c r="Q32" s="740">
        <f>'IBEX CLIMBING HOLDS '!AQ289</f>
        <v>0</v>
      </c>
      <c r="R32" s="736"/>
      <c r="S32" s="16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9"/>
    </row>
    <row r="33" spans="1:34" ht="21" customHeight="1" x14ac:dyDescent="0.2">
      <c r="A33" s="6"/>
      <c r="B33" s="7"/>
      <c r="C33" s="7"/>
      <c r="D33" s="7"/>
      <c r="E33" s="17"/>
      <c r="F33" s="728" t="s">
        <v>30</v>
      </c>
      <c r="G33" s="730">
        <f>'IBEX CLIMBING HOLDS '!BR289</f>
        <v>0</v>
      </c>
      <c r="H33" s="731"/>
      <c r="I33" s="29"/>
      <c r="J33" s="30"/>
      <c r="K33" s="774" t="s">
        <v>31</v>
      </c>
      <c r="L33" s="738"/>
      <c r="M33" s="731"/>
      <c r="N33" s="29"/>
      <c r="O33" s="30"/>
      <c r="P33" s="27" t="s">
        <v>32</v>
      </c>
      <c r="Q33" s="740">
        <f>'IBEX CLIMBING HOLDS '!AR289</f>
        <v>0</v>
      </c>
      <c r="R33" s="736"/>
      <c r="S33" s="16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9"/>
    </row>
    <row r="34" spans="1:34" ht="21" customHeight="1" x14ac:dyDescent="0.2">
      <c r="A34" s="6"/>
      <c r="B34" s="7"/>
      <c r="C34" s="7"/>
      <c r="D34" s="7"/>
      <c r="E34" s="17"/>
      <c r="F34" s="729"/>
      <c r="G34" s="732"/>
      <c r="H34" s="733"/>
      <c r="I34" s="29"/>
      <c r="J34" s="30"/>
      <c r="K34" s="732"/>
      <c r="L34" s="739"/>
      <c r="M34" s="733"/>
      <c r="N34" s="29"/>
      <c r="O34" s="30"/>
      <c r="P34" s="27" t="s">
        <v>33</v>
      </c>
      <c r="Q34" s="740">
        <f>'IBEX CLIMBING HOLDS '!AT289</f>
        <v>0</v>
      </c>
      <c r="R34" s="736"/>
      <c r="S34" s="16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9"/>
    </row>
    <row r="35" spans="1:34" ht="21" customHeight="1" x14ac:dyDescent="0.2">
      <c r="A35" s="6"/>
      <c r="B35" s="7"/>
      <c r="C35" s="7"/>
      <c r="D35" s="7"/>
      <c r="E35" s="17"/>
      <c r="F35" s="728" t="s">
        <v>34</v>
      </c>
      <c r="G35" s="730">
        <f>'IBEX CLIMBING HOLDS '!BS289</f>
        <v>0</v>
      </c>
      <c r="H35" s="731"/>
      <c r="I35" s="29"/>
      <c r="J35" s="30"/>
      <c r="K35" s="746">
        <f>'IBEX CLIMBING HOLDS '!AD289+' THERMOPLASTIC MACROS'!Q57</f>
        <v>0</v>
      </c>
      <c r="L35" s="738"/>
      <c r="M35" s="731"/>
      <c r="N35" s="29"/>
      <c r="O35" s="30"/>
      <c r="P35" s="27" t="s">
        <v>35</v>
      </c>
      <c r="Q35" s="740">
        <f>'IBEX CLIMBING HOLDS '!AU289</f>
        <v>0</v>
      </c>
      <c r="R35" s="736"/>
      <c r="S35" s="16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9"/>
    </row>
    <row r="36" spans="1:34" ht="21" customHeight="1" x14ac:dyDescent="0.2">
      <c r="A36" s="6"/>
      <c r="B36" s="7"/>
      <c r="C36" s="7"/>
      <c r="D36" s="7"/>
      <c r="E36" s="17"/>
      <c r="F36" s="729"/>
      <c r="G36" s="732"/>
      <c r="H36" s="733"/>
      <c r="I36" s="29"/>
      <c r="J36" s="30"/>
      <c r="K36" s="732"/>
      <c r="L36" s="739"/>
      <c r="M36" s="733"/>
      <c r="N36" s="29"/>
      <c r="O36" s="30"/>
      <c r="P36" s="27" t="s">
        <v>36</v>
      </c>
      <c r="Q36" s="740">
        <f>'IBEX CLIMBING HOLDS '!AV289</f>
        <v>0</v>
      </c>
      <c r="R36" s="736"/>
      <c r="S36" s="16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9"/>
    </row>
    <row r="37" spans="1:34" ht="21" customHeight="1" x14ac:dyDescent="0.15">
      <c r="A37" s="6"/>
      <c r="B37" s="7"/>
      <c r="C37" s="7"/>
      <c r="D37" s="7"/>
      <c r="E37" s="7"/>
      <c r="F37" s="20"/>
      <c r="G37" s="20"/>
      <c r="H37" s="20"/>
      <c r="I37" s="22"/>
      <c r="J37" s="22"/>
      <c r="K37" s="20"/>
      <c r="L37" s="20"/>
      <c r="M37" s="20"/>
      <c r="N37" s="22"/>
      <c r="O37" s="22"/>
      <c r="P37" s="20"/>
      <c r="Q37" s="20"/>
      <c r="R37" s="20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9"/>
    </row>
    <row r="38" spans="1:34" ht="21" customHeight="1" x14ac:dyDescent="0.15">
      <c r="A38" s="6"/>
      <c r="B38" s="7"/>
      <c r="C38" s="7"/>
      <c r="D38" s="7"/>
      <c r="E38" s="7"/>
      <c r="F38" s="11"/>
      <c r="G38" s="11"/>
      <c r="H38" s="11"/>
      <c r="I38" s="22"/>
      <c r="J38" s="22"/>
      <c r="K38" s="11"/>
      <c r="L38" s="11"/>
      <c r="M38" s="11"/>
      <c r="N38" s="11"/>
      <c r="O38" s="11"/>
      <c r="P38" s="11"/>
      <c r="Q38" s="11"/>
      <c r="R38" s="11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9"/>
    </row>
    <row r="39" spans="1:34" ht="21" customHeight="1" x14ac:dyDescent="0.2">
      <c r="A39" s="6"/>
      <c r="B39" s="7"/>
      <c r="C39" s="7"/>
      <c r="D39" s="7"/>
      <c r="E39" s="17"/>
      <c r="F39" s="734" t="s">
        <v>37</v>
      </c>
      <c r="G39" s="735"/>
      <c r="H39" s="736"/>
      <c r="I39" s="31"/>
      <c r="J39" s="32"/>
      <c r="K39" s="741" t="s">
        <v>38</v>
      </c>
      <c r="L39" s="735"/>
      <c r="M39" s="735"/>
      <c r="N39" s="735"/>
      <c r="O39" s="735"/>
      <c r="P39" s="735"/>
      <c r="Q39" s="735"/>
      <c r="R39" s="736"/>
      <c r="S39" s="16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9"/>
    </row>
    <row r="40" spans="1:34" ht="21" customHeight="1" x14ac:dyDescent="0.15">
      <c r="A40" s="6"/>
      <c r="B40" s="7"/>
      <c r="C40" s="7"/>
      <c r="D40" s="7"/>
      <c r="E40" s="17"/>
      <c r="F40" s="737" t="s">
        <v>39</v>
      </c>
      <c r="G40" s="738"/>
      <c r="H40" s="731"/>
      <c r="I40" s="31"/>
      <c r="J40" s="32"/>
      <c r="K40" s="742" t="s">
        <v>40</v>
      </c>
      <c r="L40" s="738"/>
      <c r="M40" s="738"/>
      <c r="N40" s="738"/>
      <c r="O40" s="738"/>
      <c r="P40" s="738"/>
      <c r="Q40" s="738"/>
      <c r="R40" s="731"/>
      <c r="S40" s="16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9"/>
    </row>
    <row r="41" spans="1:34" ht="21" customHeight="1" x14ac:dyDescent="0.15">
      <c r="A41" s="6"/>
      <c r="B41" s="7"/>
      <c r="C41" s="7"/>
      <c r="D41" s="7"/>
      <c r="E41" s="17"/>
      <c r="F41" s="732"/>
      <c r="G41" s="739"/>
      <c r="H41" s="733"/>
      <c r="I41" s="33"/>
      <c r="J41" s="34"/>
      <c r="K41" s="743"/>
      <c r="L41" s="744"/>
      <c r="M41" s="744"/>
      <c r="N41" s="744"/>
      <c r="O41" s="744"/>
      <c r="P41" s="744"/>
      <c r="Q41" s="744"/>
      <c r="R41" s="745"/>
      <c r="S41" s="16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9"/>
    </row>
    <row r="42" spans="1:34" ht="21" customHeight="1" x14ac:dyDescent="0.15">
      <c r="A42" s="6"/>
      <c r="B42" s="7"/>
      <c r="C42" s="7"/>
      <c r="D42" s="7"/>
      <c r="E42" s="17"/>
      <c r="F42" s="747" t="s">
        <v>41</v>
      </c>
      <c r="G42" s="738"/>
      <c r="H42" s="731"/>
      <c r="I42" s="33"/>
      <c r="J42" s="34"/>
      <c r="K42" s="743"/>
      <c r="L42" s="744"/>
      <c r="M42" s="744"/>
      <c r="N42" s="744"/>
      <c r="O42" s="744"/>
      <c r="P42" s="744"/>
      <c r="Q42" s="744"/>
      <c r="R42" s="745"/>
      <c r="S42" s="16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9"/>
    </row>
    <row r="43" spans="1:34" ht="21" customHeight="1" x14ac:dyDescent="0.15">
      <c r="A43" s="6"/>
      <c r="B43" s="7"/>
      <c r="C43" s="7"/>
      <c r="D43" s="7"/>
      <c r="E43" s="17"/>
      <c r="F43" s="732"/>
      <c r="G43" s="739"/>
      <c r="H43" s="733"/>
      <c r="I43" s="33"/>
      <c r="J43" s="34"/>
      <c r="K43" s="743"/>
      <c r="L43" s="744"/>
      <c r="M43" s="744"/>
      <c r="N43" s="744"/>
      <c r="O43" s="744"/>
      <c r="P43" s="744"/>
      <c r="Q43" s="744"/>
      <c r="R43" s="745"/>
      <c r="S43" s="16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9"/>
    </row>
    <row r="44" spans="1:34" ht="21" customHeight="1" x14ac:dyDescent="0.15">
      <c r="A44" s="6"/>
      <c r="B44" s="7"/>
      <c r="C44" s="7"/>
      <c r="D44" s="7"/>
      <c r="E44" s="17"/>
      <c r="F44" s="747" t="s">
        <v>42</v>
      </c>
      <c r="G44" s="738"/>
      <c r="H44" s="731"/>
      <c r="I44" s="33"/>
      <c r="J44" s="34"/>
      <c r="K44" s="743"/>
      <c r="L44" s="744"/>
      <c r="M44" s="744"/>
      <c r="N44" s="744"/>
      <c r="O44" s="744"/>
      <c r="P44" s="744"/>
      <c r="Q44" s="744"/>
      <c r="R44" s="745"/>
      <c r="S44" s="16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9"/>
    </row>
    <row r="45" spans="1:34" ht="21" customHeight="1" x14ac:dyDescent="0.15">
      <c r="A45" s="6"/>
      <c r="B45" s="7"/>
      <c r="C45" s="7"/>
      <c r="D45" s="7"/>
      <c r="E45" s="17"/>
      <c r="F45" s="732"/>
      <c r="G45" s="739"/>
      <c r="H45" s="733"/>
      <c r="I45" s="33"/>
      <c r="J45" s="34"/>
      <c r="K45" s="732"/>
      <c r="L45" s="739"/>
      <c r="M45" s="739"/>
      <c r="N45" s="739"/>
      <c r="O45" s="739"/>
      <c r="P45" s="739"/>
      <c r="Q45" s="739"/>
      <c r="R45" s="733"/>
      <c r="S45" s="16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9"/>
    </row>
    <row r="46" spans="1:34" ht="21" customHeight="1" x14ac:dyDescent="0.15">
      <c r="A46" s="6"/>
      <c r="B46" s="7"/>
      <c r="C46" s="7"/>
      <c r="D46" s="7"/>
      <c r="E46" s="7"/>
      <c r="F46" s="35"/>
      <c r="G46" s="35"/>
      <c r="H46" s="35"/>
      <c r="I46" s="36"/>
      <c r="J46" s="36"/>
      <c r="K46" s="37"/>
      <c r="L46" s="37"/>
      <c r="M46" s="37"/>
      <c r="N46" s="37"/>
      <c r="O46" s="37"/>
      <c r="P46" s="37"/>
      <c r="Q46" s="37"/>
      <c r="R46" s="38"/>
      <c r="S46" s="39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/>
    </row>
    <row r="47" spans="1:34" ht="21" customHeight="1" x14ac:dyDescent="0.15">
      <c r="A47" s="6"/>
      <c r="B47" s="7"/>
      <c r="C47" s="7"/>
      <c r="D47" s="7"/>
      <c r="E47" s="7"/>
      <c r="F47" s="40"/>
      <c r="G47" s="40"/>
      <c r="H47" s="40"/>
      <c r="I47" s="40"/>
      <c r="J47" s="40"/>
      <c r="K47" s="41"/>
      <c r="L47" s="41"/>
      <c r="M47" s="41"/>
      <c r="N47" s="41"/>
      <c r="O47" s="41"/>
      <c r="P47" s="41"/>
      <c r="Q47" s="41"/>
      <c r="R47" s="42"/>
      <c r="S47" s="39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9"/>
    </row>
    <row r="48" spans="1:34" ht="21" customHeight="1" x14ac:dyDescent="0.15">
      <c r="A48" s="6"/>
      <c r="B48" s="7"/>
      <c r="C48" s="7"/>
      <c r="D48" s="7"/>
      <c r="E48" s="17"/>
      <c r="F48" s="43"/>
      <c r="G48" s="44"/>
      <c r="H48" s="748" t="s">
        <v>43</v>
      </c>
      <c r="I48" s="735"/>
      <c r="J48" s="735"/>
      <c r="K48" s="735"/>
      <c r="L48" s="736"/>
      <c r="M48" s="43"/>
      <c r="N48" s="748" t="s">
        <v>44</v>
      </c>
      <c r="O48" s="735"/>
      <c r="P48" s="735"/>
      <c r="Q48" s="735"/>
      <c r="R48" s="736"/>
      <c r="S48" s="16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9"/>
    </row>
    <row r="49" spans="1:34" ht="21" customHeight="1" x14ac:dyDescent="0.15">
      <c r="A49" s="6"/>
      <c r="B49" s="7"/>
      <c r="C49" s="7"/>
      <c r="D49" s="7"/>
      <c r="E49" s="17"/>
      <c r="F49" s="749" t="s">
        <v>45</v>
      </c>
      <c r="G49" s="736"/>
      <c r="H49" s="750"/>
      <c r="I49" s="735"/>
      <c r="J49" s="735"/>
      <c r="K49" s="735"/>
      <c r="L49" s="736"/>
      <c r="M49" s="750"/>
      <c r="N49" s="735"/>
      <c r="O49" s="735"/>
      <c r="P49" s="735"/>
      <c r="Q49" s="735"/>
      <c r="R49" s="736"/>
      <c r="S49" s="16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9"/>
    </row>
    <row r="50" spans="1:34" ht="21" customHeight="1" x14ac:dyDescent="0.15">
      <c r="A50" s="6"/>
      <c r="B50" s="7"/>
      <c r="C50" s="7"/>
      <c r="D50" s="7"/>
      <c r="E50" s="17"/>
      <c r="F50" s="749" t="s">
        <v>46</v>
      </c>
      <c r="G50" s="736"/>
      <c r="H50" s="750"/>
      <c r="I50" s="735"/>
      <c r="J50" s="735"/>
      <c r="K50" s="735"/>
      <c r="L50" s="736"/>
      <c r="M50" s="750"/>
      <c r="N50" s="735"/>
      <c r="O50" s="735"/>
      <c r="P50" s="735"/>
      <c r="Q50" s="735"/>
      <c r="R50" s="736"/>
      <c r="S50" s="16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9"/>
    </row>
    <row r="51" spans="1:34" ht="21" customHeight="1" x14ac:dyDescent="0.15">
      <c r="A51" s="6"/>
      <c r="B51" s="7"/>
      <c r="C51" s="7"/>
      <c r="D51" s="7"/>
      <c r="E51" s="17"/>
      <c r="F51" s="749" t="s">
        <v>47</v>
      </c>
      <c r="G51" s="736"/>
      <c r="H51" s="750"/>
      <c r="I51" s="735"/>
      <c r="J51" s="735"/>
      <c r="K51" s="735"/>
      <c r="L51" s="736"/>
      <c r="M51" s="750"/>
      <c r="N51" s="735"/>
      <c r="O51" s="735"/>
      <c r="P51" s="735"/>
      <c r="Q51" s="735"/>
      <c r="R51" s="736"/>
      <c r="S51" s="16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9"/>
    </row>
    <row r="52" spans="1:34" ht="21" customHeight="1" x14ac:dyDescent="0.15">
      <c r="A52" s="6"/>
      <c r="B52" s="7"/>
      <c r="C52" s="7"/>
      <c r="D52" s="7"/>
      <c r="E52" s="17"/>
      <c r="F52" s="749" t="s">
        <v>48</v>
      </c>
      <c r="G52" s="736"/>
      <c r="H52" s="750"/>
      <c r="I52" s="735"/>
      <c r="J52" s="735"/>
      <c r="K52" s="735"/>
      <c r="L52" s="736"/>
      <c r="M52" s="750"/>
      <c r="N52" s="735"/>
      <c r="O52" s="735"/>
      <c r="P52" s="735"/>
      <c r="Q52" s="735"/>
      <c r="R52" s="736"/>
      <c r="S52" s="16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9"/>
    </row>
    <row r="53" spans="1:34" ht="21" customHeight="1" x14ac:dyDescent="0.15">
      <c r="A53" s="6"/>
      <c r="B53" s="7"/>
      <c r="C53" s="7"/>
      <c r="D53" s="7"/>
      <c r="E53" s="17"/>
      <c r="F53" s="749" t="s">
        <v>49</v>
      </c>
      <c r="G53" s="736"/>
      <c r="H53" s="750"/>
      <c r="I53" s="735"/>
      <c r="J53" s="735"/>
      <c r="K53" s="735"/>
      <c r="L53" s="736"/>
      <c r="M53" s="750"/>
      <c r="N53" s="735"/>
      <c r="O53" s="735"/>
      <c r="P53" s="735"/>
      <c r="Q53" s="735"/>
      <c r="R53" s="736"/>
      <c r="S53" s="16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9"/>
    </row>
    <row r="54" spans="1:34" ht="21" customHeight="1" x14ac:dyDescent="0.15">
      <c r="A54" s="6"/>
      <c r="B54" s="7"/>
      <c r="C54" s="7"/>
      <c r="D54" s="7"/>
      <c r="E54" s="17"/>
      <c r="F54" s="749" t="s">
        <v>50</v>
      </c>
      <c r="G54" s="736"/>
      <c r="H54" s="750"/>
      <c r="I54" s="735"/>
      <c r="J54" s="735"/>
      <c r="K54" s="735"/>
      <c r="L54" s="736"/>
      <c r="M54" s="750"/>
      <c r="N54" s="735"/>
      <c r="O54" s="735"/>
      <c r="P54" s="735"/>
      <c r="Q54" s="735"/>
      <c r="R54" s="736"/>
      <c r="S54" s="16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9"/>
    </row>
    <row r="55" spans="1:34" ht="21" customHeight="1" x14ac:dyDescent="0.15">
      <c r="A55" s="45"/>
      <c r="B55" s="46"/>
      <c r="C55" s="46"/>
      <c r="D55" s="46"/>
      <c r="E55" s="47"/>
      <c r="F55" s="749" t="s">
        <v>51</v>
      </c>
      <c r="G55" s="736"/>
      <c r="H55" s="750"/>
      <c r="I55" s="735"/>
      <c r="J55" s="735"/>
      <c r="K55" s="735"/>
      <c r="L55" s="736"/>
      <c r="M55" s="750"/>
      <c r="N55" s="735"/>
      <c r="O55" s="735"/>
      <c r="P55" s="735"/>
      <c r="Q55" s="735"/>
      <c r="R55" s="736"/>
      <c r="S55" s="16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9"/>
    </row>
    <row r="56" spans="1:34" ht="15" customHeight="1" x14ac:dyDescent="0.15">
      <c r="A56" s="48"/>
      <c r="B56" s="2"/>
      <c r="C56" s="2"/>
      <c r="D56" s="2"/>
      <c r="E56" s="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9"/>
    </row>
    <row r="57" spans="1:34" ht="15" customHeight="1" x14ac:dyDescent="0.15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9"/>
    </row>
    <row r="58" spans="1:34" ht="15" customHeight="1" x14ac:dyDescent="0.15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9"/>
    </row>
    <row r="59" spans="1:34" ht="15" customHeight="1" x14ac:dyDescent="0.15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9"/>
    </row>
    <row r="60" spans="1:34" ht="15" customHeight="1" x14ac:dyDescent="0.15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9"/>
    </row>
    <row r="61" spans="1:34" ht="15" customHeight="1" x14ac:dyDescent="0.15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9"/>
    </row>
    <row r="62" spans="1:34" ht="15" customHeight="1" x14ac:dyDescent="0.15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9"/>
    </row>
    <row r="63" spans="1:34" ht="15" customHeight="1" x14ac:dyDescent="0.15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9"/>
    </row>
    <row r="64" spans="1:34" ht="15" customHeight="1" x14ac:dyDescent="0.15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9"/>
    </row>
    <row r="65" spans="1:34" ht="15" customHeight="1" x14ac:dyDescent="0.15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9"/>
    </row>
    <row r="66" spans="1:34" ht="15" customHeight="1" x14ac:dyDescent="0.15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9"/>
    </row>
    <row r="67" spans="1:34" ht="15" customHeight="1" x14ac:dyDescent="0.15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9"/>
    </row>
    <row r="68" spans="1:34" ht="15" customHeight="1" x14ac:dyDescent="0.15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9"/>
    </row>
    <row r="69" spans="1:34" ht="15" customHeight="1" x14ac:dyDescent="0.15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9"/>
    </row>
    <row r="70" spans="1:34" ht="15" customHeight="1" x14ac:dyDescent="0.15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9"/>
    </row>
    <row r="71" spans="1:34" ht="15" customHeight="1" x14ac:dyDescent="0.15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9"/>
    </row>
    <row r="72" spans="1:34" ht="15" customHeight="1" x14ac:dyDescent="0.15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9"/>
    </row>
    <row r="73" spans="1:34" ht="15" customHeight="1" x14ac:dyDescent="0.15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9"/>
    </row>
    <row r="74" spans="1:34" ht="15" customHeight="1" x14ac:dyDescent="0.15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9"/>
    </row>
    <row r="75" spans="1:34" ht="15" customHeight="1" x14ac:dyDescent="0.15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9"/>
    </row>
    <row r="76" spans="1:34" ht="15" customHeight="1" x14ac:dyDescent="0.15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9"/>
    </row>
    <row r="77" spans="1:34" ht="15" customHeight="1" x14ac:dyDescent="0.15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9"/>
    </row>
    <row r="78" spans="1:34" ht="15" customHeight="1" x14ac:dyDescent="0.15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9"/>
    </row>
    <row r="79" spans="1:34" ht="15" customHeight="1" x14ac:dyDescent="0.15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9"/>
    </row>
    <row r="80" spans="1:34" ht="15" customHeight="1" x14ac:dyDescent="0.15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9"/>
    </row>
    <row r="81" spans="1:34" ht="15" customHeight="1" x14ac:dyDescent="0.15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9"/>
    </row>
    <row r="82" spans="1:34" ht="15" customHeight="1" x14ac:dyDescent="0.15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9"/>
    </row>
    <row r="83" spans="1:34" ht="15" customHeight="1" x14ac:dyDescent="0.15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9"/>
    </row>
    <row r="84" spans="1:34" ht="15" customHeight="1" x14ac:dyDescent="0.15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9"/>
    </row>
    <row r="85" spans="1:34" ht="15" customHeight="1" x14ac:dyDescent="0.15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9"/>
    </row>
    <row r="86" spans="1:34" ht="15" customHeight="1" x14ac:dyDescent="0.15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9"/>
    </row>
    <row r="87" spans="1:34" ht="15" customHeight="1" x14ac:dyDescent="0.15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9"/>
    </row>
    <row r="88" spans="1:34" ht="15" customHeight="1" x14ac:dyDescent="0.15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9"/>
    </row>
    <row r="89" spans="1:34" ht="15" customHeight="1" x14ac:dyDescent="0.15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9"/>
    </row>
    <row r="90" spans="1:34" ht="15" customHeight="1" x14ac:dyDescent="0.15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9"/>
    </row>
    <row r="91" spans="1:34" ht="15" customHeight="1" x14ac:dyDescent="0.15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9"/>
    </row>
    <row r="92" spans="1:34" ht="15" customHeight="1" x14ac:dyDescent="0.15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9"/>
    </row>
    <row r="93" spans="1:34" ht="15" customHeight="1" x14ac:dyDescent="0.15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9"/>
    </row>
    <row r="94" spans="1:34" ht="15" customHeight="1" x14ac:dyDescent="0.15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9"/>
    </row>
    <row r="95" spans="1:34" ht="15" customHeight="1" x14ac:dyDescent="0.15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9"/>
    </row>
    <row r="96" spans="1:34" ht="15" customHeight="1" x14ac:dyDescent="0.15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9"/>
    </row>
    <row r="97" spans="1:34" ht="15" customHeight="1" x14ac:dyDescent="0.15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9"/>
    </row>
    <row r="98" spans="1:34" ht="15" customHeight="1" x14ac:dyDescent="0.15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9"/>
    </row>
    <row r="99" spans="1:34" ht="15" customHeight="1" x14ac:dyDescent="0.15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9"/>
    </row>
    <row r="100" spans="1:34" ht="15" customHeight="1" x14ac:dyDescent="0.15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9"/>
    </row>
    <row r="101" spans="1:34" ht="15" customHeight="1" x14ac:dyDescent="0.15">
      <c r="A101" s="3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9"/>
    </row>
    <row r="102" spans="1:34" ht="15" customHeight="1" x14ac:dyDescent="0.15">
      <c r="A102" s="3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9"/>
    </row>
    <row r="103" spans="1:34" ht="15" customHeight="1" x14ac:dyDescent="0.15">
      <c r="A103" s="3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9"/>
    </row>
    <row r="104" spans="1:34" ht="15" customHeight="1" x14ac:dyDescent="0.15">
      <c r="A104" s="3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9"/>
    </row>
    <row r="105" spans="1:34" ht="15" customHeight="1" x14ac:dyDescent="0.15">
      <c r="A105" s="3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9"/>
    </row>
    <row r="106" spans="1:34" ht="15" customHeight="1" x14ac:dyDescent="0.15">
      <c r="A106" s="3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9"/>
    </row>
    <row r="107" spans="1:34" ht="15" customHeight="1" x14ac:dyDescent="0.15">
      <c r="A107" s="3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9"/>
    </row>
    <row r="108" spans="1:34" ht="15" customHeight="1" x14ac:dyDescent="0.15">
      <c r="A108" s="3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9"/>
    </row>
    <row r="109" spans="1:34" ht="15" customHeight="1" x14ac:dyDescent="0.15">
      <c r="A109" s="3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9"/>
    </row>
    <row r="110" spans="1:34" ht="15" customHeight="1" x14ac:dyDescent="0.15">
      <c r="A110" s="4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1"/>
    </row>
    <row r="111" spans="1:34" ht="15" customHeight="1" x14ac:dyDescent="0.15">
      <c r="A111" s="5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5"/>
    </row>
    <row r="112" spans="1:34" ht="15" customHeight="1" x14ac:dyDescent="0.15">
      <c r="A112" s="3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9"/>
    </row>
    <row r="113" spans="1:34" ht="15" customHeight="1" x14ac:dyDescent="0.15">
      <c r="A113" s="3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9"/>
    </row>
    <row r="114" spans="1:34" ht="15" customHeight="1" x14ac:dyDescent="0.15">
      <c r="A114" s="3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9"/>
    </row>
    <row r="115" spans="1:34" ht="15" customHeight="1" x14ac:dyDescent="0.15">
      <c r="A115" s="3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9"/>
    </row>
    <row r="116" spans="1:34" ht="15" customHeight="1" x14ac:dyDescent="0.15">
      <c r="A116" s="3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9"/>
    </row>
    <row r="117" spans="1:34" ht="15" customHeight="1" x14ac:dyDescent="0.15">
      <c r="A117" s="3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9"/>
    </row>
    <row r="118" spans="1:34" ht="15" customHeight="1" x14ac:dyDescent="0.15">
      <c r="A118" s="3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9"/>
    </row>
    <row r="119" spans="1:34" ht="15" customHeight="1" x14ac:dyDescent="0.15">
      <c r="A119" s="3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9"/>
    </row>
    <row r="120" spans="1:34" ht="15" customHeight="1" x14ac:dyDescent="0.15">
      <c r="A120" s="3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9"/>
    </row>
    <row r="121" spans="1:34" ht="15" customHeight="1" x14ac:dyDescent="0.15">
      <c r="A121" s="3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9"/>
    </row>
    <row r="122" spans="1:34" ht="15" customHeight="1" x14ac:dyDescent="0.15">
      <c r="A122" s="3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9"/>
    </row>
    <row r="123" spans="1:34" ht="15" customHeight="1" x14ac:dyDescent="0.15">
      <c r="A123" s="3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9"/>
    </row>
    <row r="124" spans="1:34" ht="15" customHeight="1" x14ac:dyDescent="0.15">
      <c r="A124" s="3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9"/>
    </row>
    <row r="125" spans="1:34" ht="15" customHeight="1" x14ac:dyDescent="0.15">
      <c r="A125" s="3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9"/>
    </row>
    <row r="126" spans="1:34" ht="15" customHeight="1" x14ac:dyDescent="0.15">
      <c r="A126" s="3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9"/>
    </row>
    <row r="127" spans="1:34" ht="15" customHeight="1" x14ac:dyDescent="0.15">
      <c r="A127" s="3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9"/>
    </row>
    <row r="128" spans="1:34" ht="15" customHeight="1" x14ac:dyDescent="0.15">
      <c r="A128" s="3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9"/>
    </row>
    <row r="129" spans="1:34" ht="15" customHeight="1" x14ac:dyDescent="0.15">
      <c r="A129" s="3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9"/>
    </row>
    <row r="130" spans="1:34" ht="15" customHeight="1" x14ac:dyDescent="0.15">
      <c r="A130" s="3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9"/>
    </row>
    <row r="131" spans="1:34" ht="15" customHeight="1" x14ac:dyDescent="0.15">
      <c r="A131" s="3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9"/>
    </row>
    <row r="132" spans="1:34" ht="15" customHeight="1" x14ac:dyDescent="0.15">
      <c r="A132" s="3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9"/>
    </row>
    <row r="133" spans="1:34" ht="15" customHeight="1" x14ac:dyDescent="0.15">
      <c r="A133" s="3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9"/>
    </row>
    <row r="134" spans="1:34" ht="15" customHeight="1" x14ac:dyDescent="0.15">
      <c r="A134" s="3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9"/>
    </row>
    <row r="135" spans="1:34" ht="15" customHeight="1" x14ac:dyDescent="0.15">
      <c r="A135" s="3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9"/>
    </row>
    <row r="136" spans="1:34" ht="15" customHeight="1" x14ac:dyDescent="0.15">
      <c r="A136" s="3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9"/>
    </row>
    <row r="137" spans="1:34" ht="15" customHeight="1" x14ac:dyDescent="0.15">
      <c r="A137" s="3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9"/>
    </row>
    <row r="138" spans="1:34" ht="15" customHeight="1" x14ac:dyDescent="0.15">
      <c r="A138" s="3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9"/>
    </row>
    <row r="139" spans="1:34" ht="15" customHeight="1" x14ac:dyDescent="0.15">
      <c r="A139" s="3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9"/>
    </row>
    <row r="140" spans="1:34" ht="15" customHeight="1" x14ac:dyDescent="0.15">
      <c r="A140" s="3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9"/>
    </row>
    <row r="141" spans="1:34" ht="15" customHeight="1" x14ac:dyDescent="0.15">
      <c r="A141" s="3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9"/>
    </row>
    <row r="142" spans="1:34" ht="15" customHeight="1" x14ac:dyDescent="0.15">
      <c r="A142" s="3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9"/>
    </row>
    <row r="143" spans="1:34" ht="15" customHeight="1" x14ac:dyDescent="0.15">
      <c r="A143" s="3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9"/>
    </row>
    <row r="144" spans="1:34" ht="15" customHeight="1" x14ac:dyDescent="0.15">
      <c r="A144" s="3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9"/>
    </row>
    <row r="145" spans="1:34" ht="15" customHeight="1" x14ac:dyDescent="0.15">
      <c r="A145" s="3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9"/>
    </row>
    <row r="146" spans="1:34" ht="15" customHeight="1" x14ac:dyDescent="0.15">
      <c r="A146" s="3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9"/>
    </row>
    <row r="147" spans="1:34" ht="15" customHeight="1" x14ac:dyDescent="0.15">
      <c r="A147" s="3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9"/>
    </row>
    <row r="148" spans="1:34" ht="15" customHeight="1" x14ac:dyDescent="0.15">
      <c r="A148" s="3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9"/>
    </row>
    <row r="149" spans="1:34" ht="15" customHeight="1" x14ac:dyDescent="0.15">
      <c r="A149" s="3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9"/>
    </row>
    <row r="150" spans="1:34" ht="15" customHeight="1" x14ac:dyDescent="0.15">
      <c r="A150" s="3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9"/>
    </row>
    <row r="151" spans="1:34" ht="15" customHeight="1" x14ac:dyDescent="0.15">
      <c r="A151" s="3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9"/>
    </row>
    <row r="152" spans="1:34" ht="15" customHeight="1" x14ac:dyDescent="0.15">
      <c r="A152" s="3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9"/>
    </row>
    <row r="153" spans="1:34" ht="15" customHeight="1" x14ac:dyDescent="0.15">
      <c r="A153" s="3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9"/>
    </row>
    <row r="154" spans="1:34" ht="15" customHeight="1" x14ac:dyDescent="0.15">
      <c r="A154" s="3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9"/>
    </row>
    <row r="155" spans="1:34" ht="15" customHeight="1" x14ac:dyDescent="0.15">
      <c r="A155" s="3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9"/>
    </row>
    <row r="156" spans="1:34" ht="15" customHeight="1" x14ac:dyDescent="0.15">
      <c r="A156" s="3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9"/>
    </row>
    <row r="157" spans="1:34" ht="15" customHeight="1" x14ac:dyDescent="0.15">
      <c r="A157" s="3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9"/>
    </row>
    <row r="158" spans="1:34" ht="15" customHeight="1" x14ac:dyDescent="0.15">
      <c r="A158" s="3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9"/>
    </row>
    <row r="159" spans="1:34" ht="15" customHeight="1" x14ac:dyDescent="0.15">
      <c r="A159" s="3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9"/>
    </row>
    <row r="160" spans="1:34" ht="15" customHeight="1" x14ac:dyDescent="0.15">
      <c r="A160" s="3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9"/>
    </row>
    <row r="161" spans="1:34" ht="15" customHeight="1" x14ac:dyDescent="0.15">
      <c r="A161" s="3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9"/>
    </row>
    <row r="162" spans="1:34" ht="15" customHeight="1" x14ac:dyDescent="0.15">
      <c r="A162" s="3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9"/>
    </row>
    <row r="163" spans="1:34" ht="15" customHeight="1" x14ac:dyDescent="0.15">
      <c r="A163" s="3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9"/>
    </row>
    <row r="164" spans="1:34" ht="15" customHeight="1" x14ac:dyDescent="0.15">
      <c r="A164" s="3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9"/>
    </row>
    <row r="165" spans="1:34" ht="15" customHeight="1" x14ac:dyDescent="0.15">
      <c r="A165" s="3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9"/>
    </row>
    <row r="166" spans="1:34" ht="15" customHeight="1" x14ac:dyDescent="0.15">
      <c r="A166" s="3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9"/>
    </row>
    <row r="167" spans="1:34" ht="15" customHeight="1" x14ac:dyDescent="0.15">
      <c r="A167" s="3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9"/>
    </row>
    <row r="168" spans="1:34" ht="15" customHeight="1" x14ac:dyDescent="0.15">
      <c r="A168" s="3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9"/>
    </row>
    <row r="169" spans="1:34" ht="15" customHeight="1" x14ac:dyDescent="0.15">
      <c r="A169" s="3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9"/>
    </row>
    <row r="170" spans="1:34" ht="15" customHeight="1" x14ac:dyDescent="0.15">
      <c r="A170" s="3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9"/>
    </row>
    <row r="171" spans="1:34" ht="15" customHeight="1" x14ac:dyDescent="0.15">
      <c r="A171" s="3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9"/>
    </row>
    <row r="172" spans="1:34" ht="15" customHeight="1" x14ac:dyDescent="0.15">
      <c r="A172" s="3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9"/>
    </row>
    <row r="173" spans="1:34" ht="15" customHeight="1" x14ac:dyDescent="0.15">
      <c r="A173" s="3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9"/>
    </row>
    <row r="174" spans="1:34" ht="15" customHeight="1" x14ac:dyDescent="0.15">
      <c r="A174" s="3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9"/>
    </row>
    <row r="175" spans="1:34" ht="15" customHeight="1" x14ac:dyDescent="0.15">
      <c r="A175" s="3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9"/>
    </row>
    <row r="176" spans="1:34" ht="15" customHeight="1" x14ac:dyDescent="0.15">
      <c r="A176" s="3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9"/>
    </row>
    <row r="177" spans="1:34" ht="15" customHeight="1" x14ac:dyDescent="0.15">
      <c r="A177" s="3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9"/>
    </row>
    <row r="178" spans="1:34" ht="15" customHeight="1" x14ac:dyDescent="0.15">
      <c r="A178" s="3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9"/>
    </row>
    <row r="179" spans="1:34" ht="15" customHeight="1" x14ac:dyDescent="0.15">
      <c r="A179" s="3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9"/>
    </row>
    <row r="180" spans="1:34" ht="15" customHeight="1" x14ac:dyDescent="0.15">
      <c r="A180" s="3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9"/>
    </row>
    <row r="181" spans="1:34" ht="15" customHeight="1" x14ac:dyDescent="0.15">
      <c r="A181" s="3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9"/>
    </row>
    <row r="182" spans="1:34" ht="15" customHeight="1" x14ac:dyDescent="0.15">
      <c r="A182" s="3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9"/>
    </row>
    <row r="183" spans="1:34" ht="15" customHeight="1" x14ac:dyDescent="0.15">
      <c r="A183" s="3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9"/>
    </row>
    <row r="184" spans="1:34" ht="15" customHeight="1" x14ac:dyDescent="0.15">
      <c r="A184" s="3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9"/>
    </row>
    <row r="185" spans="1:34" ht="15" customHeight="1" x14ac:dyDescent="0.15">
      <c r="A185" s="3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9"/>
    </row>
    <row r="186" spans="1:34" ht="15" customHeight="1" x14ac:dyDescent="0.15">
      <c r="A186" s="3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9"/>
    </row>
    <row r="187" spans="1:34" ht="15" customHeight="1" x14ac:dyDescent="0.15">
      <c r="A187" s="3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9"/>
    </row>
    <row r="188" spans="1:34" ht="15" customHeight="1" x14ac:dyDescent="0.15">
      <c r="A188" s="3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9"/>
    </row>
    <row r="189" spans="1:34" ht="15" customHeight="1" x14ac:dyDescent="0.15">
      <c r="A189" s="3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9"/>
    </row>
    <row r="190" spans="1:34" ht="15" customHeight="1" x14ac:dyDescent="0.15">
      <c r="A190" s="3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9"/>
    </row>
    <row r="191" spans="1:34" ht="15" customHeight="1" x14ac:dyDescent="0.15">
      <c r="A191" s="3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9"/>
    </row>
    <row r="192" spans="1:34" ht="15" customHeight="1" x14ac:dyDescent="0.15">
      <c r="A192" s="3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9"/>
    </row>
    <row r="193" spans="1:34" ht="15" customHeight="1" x14ac:dyDescent="0.15">
      <c r="A193" s="3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9"/>
    </row>
    <row r="194" spans="1:34" ht="15" customHeight="1" x14ac:dyDescent="0.15">
      <c r="A194" s="3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9"/>
    </row>
    <row r="195" spans="1:34" ht="15" customHeight="1" x14ac:dyDescent="0.15">
      <c r="A195" s="3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9"/>
    </row>
    <row r="196" spans="1:34" ht="15" customHeight="1" x14ac:dyDescent="0.15">
      <c r="A196" s="3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9"/>
    </row>
    <row r="197" spans="1:34" ht="15" customHeight="1" x14ac:dyDescent="0.15">
      <c r="A197" s="3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9"/>
    </row>
    <row r="198" spans="1:34" ht="15" customHeight="1" x14ac:dyDescent="0.15">
      <c r="A198" s="3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9"/>
    </row>
    <row r="199" spans="1:34" ht="15" customHeight="1" x14ac:dyDescent="0.15">
      <c r="A199" s="3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9"/>
    </row>
    <row r="200" spans="1:34" ht="15" customHeight="1" x14ac:dyDescent="0.15">
      <c r="A200" s="3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9"/>
    </row>
    <row r="201" spans="1:34" ht="15" customHeight="1" x14ac:dyDescent="0.15">
      <c r="A201" s="3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9"/>
    </row>
    <row r="202" spans="1:34" ht="15" customHeight="1" x14ac:dyDescent="0.15">
      <c r="A202" s="3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9"/>
    </row>
    <row r="203" spans="1:34" ht="15" customHeight="1" x14ac:dyDescent="0.15">
      <c r="A203" s="3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9"/>
    </row>
    <row r="204" spans="1:34" ht="15" customHeight="1" x14ac:dyDescent="0.15">
      <c r="A204" s="3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9"/>
    </row>
    <row r="205" spans="1:34" ht="15" customHeight="1" x14ac:dyDescent="0.15">
      <c r="A205" s="3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9"/>
    </row>
    <row r="206" spans="1:34" ht="15" customHeight="1" x14ac:dyDescent="0.15">
      <c r="A206" s="3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9"/>
    </row>
    <row r="207" spans="1:34" ht="15" customHeight="1" x14ac:dyDescent="0.15">
      <c r="A207" s="3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9"/>
    </row>
    <row r="208" spans="1:34" ht="15" customHeight="1" x14ac:dyDescent="0.15">
      <c r="A208" s="3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9"/>
    </row>
    <row r="209" spans="1:34" ht="15" customHeight="1" x14ac:dyDescent="0.15">
      <c r="A209" s="3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9"/>
    </row>
    <row r="210" spans="1:34" ht="15" customHeight="1" x14ac:dyDescent="0.15">
      <c r="A210" s="3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9"/>
    </row>
    <row r="211" spans="1:34" ht="15" customHeight="1" x14ac:dyDescent="0.15">
      <c r="A211" s="3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9"/>
    </row>
    <row r="212" spans="1:34" ht="15" customHeight="1" x14ac:dyDescent="0.15">
      <c r="A212" s="3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9"/>
    </row>
    <row r="213" spans="1:34" ht="15" customHeight="1" x14ac:dyDescent="0.15">
      <c r="A213" s="3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9"/>
    </row>
    <row r="214" spans="1:34" ht="15" customHeight="1" x14ac:dyDescent="0.15">
      <c r="A214" s="3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9"/>
    </row>
    <row r="215" spans="1:34" ht="15" customHeight="1" x14ac:dyDescent="0.15">
      <c r="A215" s="3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9"/>
    </row>
    <row r="216" spans="1:34" ht="15" customHeight="1" x14ac:dyDescent="0.15">
      <c r="A216" s="3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9"/>
    </row>
    <row r="217" spans="1:34" ht="15" customHeight="1" x14ac:dyDescent="0.15">
      <c r="A217" s="3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9"/>
    </row>
    <row r="218" spans="1:34" ht="15" customHeight="1" x14ac:dyDescent="0.15">
      <c r="A218" s="3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9"/>
    </row>
    <row r="219" spans="1:34" ht="15" customHeight="1" x14ac:dyDescent="0.15">
      <c r="A219" s="3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9"/>
    </row>
    <row r="220" spans="1:34" ht="15" customHeight="1" x14ac:dyDescent="0.15">
      <c r="A220" s="3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9"/>
    </row>
    <row r="221" spans="1:34" ht="15" customHeight="1" x14ac:dyDescent="0.15">
      <c r="A221" s="3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9"/>
    </row>
    <row r="222" spans="1:34" ht="15" customHeight="1" x14ac:dyDescent="0.15">
      <c r="A222" s="3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9"/>
    </row>
    <row r="223" spans="1:34" ht="15" customHeight="1" x14ac:dyDescent="0.15">
      <c r="A223" s="3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9"/>
    </row>
    <row r="224" spans="1:34" ht="15" customHeight="1" x14ac:dyDescent="0.15">
      <c r="A224" s="3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9"/>
    </row>
    <row r="225" spans="1:34" ht="15" customHeight="1" x14ac:dyDescent="0.15">
      <c r="A225" s="3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9"/>
    </row>
    <row r="226" spans="1:34" ht="15" customHeight="1" x14ac:dyDescent="0.15">
      <c r="A226" s="3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9"/>
    </row>
    <row r="227" spans="1:34" ht="15" customHeight="1" x14ac:dyDescent="0.15">
      <c r="A227" s="3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9"/>
    </row>
    <row r="228" spans="1:34" ht="15" customHeight="1" x14ac:dyDescent="0.15">
      <c r="A228" s="3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9"/>
    </row>
    <row r="229" spans="1:34" ht="15" customHeight="1" x14ac:dyDescent="0.15">
      <c r="A229" s="39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9"/>
    </row>
    <row r="230" spans="1:34" ht="15" customHeight="1" x14ac:dyDescent="0.15">
      <c r="A230" s="39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9"/>
    </row>
    <row r="231" spans="1:34" ht="15" customHeight="1" x14ac:dyDescent="0.15">
      <c r="A231" s="39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9"/>
    </row>
    <row r="232" spans="1:34" ht="15" customHeight="1" x14ac:dyDescent="0.15">
      <c r="A232" s="39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9"/>
    </row>
    <row r="233" spans="1:34" ht="15" customHeight="1" x14ac:dyDescent="0.15">
      <c r="A233" s="39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9"/>
    </row>
    <row r="234" spans="1:34" ht="15" customHeight="1" x14ac:dyDescent="0.15">
      <c r="A234" s="39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9"/>
    </row>
    <row r="235" spans="1:34" ht="15" customHeight="1" x14ac:dyDescent="0.15">
      <c r="A235" s="39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9"/>
    </row>
    <row r="236" spans="1:34" ht="15" customHeight="1" x14ac:dyDescent="0.15">
      <c r="A236" s="39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9"/>
    </row>
    <row r="237" spans="1:34" ht="15" customHeight="1" x14ac:dyDescent="0.15">
      <c r="A237" s="39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9"/>
    </row>
    <row r="238" spans="1:34" ht="15" customHeight="1" x14ac:dyDescent="0.15">
      <c r="A238" s="39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9"/>
    </row>
    <row r="239" spans="1:34" ht="15" customHeight="1" x14ac:dyDescent="0.15">
      <c r="A239" s="39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9"/>
    </row>
    <row r="240" spans="1:34" ht="15" customHeight="1" x14ac:dyDescent="0.15">
      <c r="A240" s="39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9"/>
    </row>
    <row r="241" spans="1:34" ht="15" customHeight="1" x14ac:dyDescent="0.15">
      <c r="A241" s="39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9"/>
    </row>
    <row r="242" spans="1:34" ht="15" customHeight="1" x14ac:dyDescent="0.15">
      <c r="A242" s="39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9"/>
    </row>
    <row r="243" spans="1:34" ht="15" customHeight="1" x14ac:dyDescent="0.15">
      <c r="A243" s="39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9"/>
    </row>
    <row r="244" spans="1:34" ht="15" customHeight="1" x14ac:dyDescent="0.15">
      <c r="A244" s="39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9"/>
    </row>
    <row r="245" spans="1:34" ht="15" customHeight="1" x14ac:dyDescent="0.15">
      <c r="A245" s="39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9"/>
    </row>
    <row r="246" spans="1:34" ht="15" customHeight="1" x14ac:dyDescent="0.15">
      <c r="A246" s="3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9"/>
    </row>
    <row r="247" spans="1:34" ht="15" customHeight="1" x14ac:dyDescent="0.15">
      <c r="A247" s="39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9"/>
    </row>
    <row r="248" spans="1:34" ht="15" customHeight="1" x14ac:dyDescent="0.15">
      <c r="A248" s="39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9"/>
    </row>
    <row r="249" spans="1:34" ht="15" customHeight="1" x14ac:dyDescent="0.15">
      <c r="A249" s="39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9"/>
    </row>
    <row r="250" spans="1:34" ht="15" customHeight="1" x14ac:dyDescent="0.15">
      <c r="A250" s="39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9"/>
    </row>
    <row r="251" spans="1:34" ht="15" customHeight="1" x14ac:dyDescent="0.15">
      <c r="A251" s="39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9"/>
    </row>
    <row r="252" spans="1:34" ht="15" customHeight="1" x14ac:dyDescent="0.15">
      <c r="A252" s="39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9"/>
    </row>
    <row r="253" spans="1:34" ht="15" customHeight="1" x14ac:dyDescent="0.15">
      <c r="A253" s="39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9"/>
    </row>
    <row r="254" spans="1:34" ht="15" customHeight="1" x14ac:dyDescent="0.15">
      <c r="A254" s="39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9"/>
    </row>
    <row r="255" spans="1:34" ht="15" customHeight="1" x14ac:dyDescent="0.15">
      <c r="A255" s="39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9"/>
    </row>
    <row r="256" spans="1:34" ht="15.75" customHeight="1" x14ac:dyDescent="0.1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</row>
    <row r="257" spans="1:34" ht="15.75" customHeight="1" x14ac:dyDescent="0.1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</row>
    <row r="258" spans="1:34" ht="15.75" customHeight="1" x14ac:dyDescent="0.1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</row>
    <row r="259" spans="1:34" ht="15.75" customHeight="1" x14ac:dyDescent="0.1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</row>
    <row r="260" spans="1:34" ht="15.75" customHeight="1" x14ac:dyDescent="0.1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</row>
    <row r="261" spans="1:34" ht="15.75" customHeight="1" x14ac:dyDescent="0.1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</row>
    <row r="262" spans="1:34" ht="15.75" customHeight="1" x14ac:dyDescent="0.1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</row>
    <row r="263" spans="1:34" ht="15.75" customHeight="1" x14ac:dyDescent="0.1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</row>
    <row r="264" spans="1:34" ht="15.75" customHeight="1" x14ac:dyDescent="0.1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</row>
    <row r="265" spans="1:34" ht="15.75" customHeight="1" x14ac:dyDescent="0.1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</row>
    <row r="266" spans="1:34" ht="15.75" customHeight="1" x14ac:dyDescent="0.1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</row>
    <row r="267" spans="1:34" ht="15.75" customHeight="1" x14ac:dyDescent="0.1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</row>
    <row r="268" spans="1:34" ht="15.75" customHeight="1" x14ac:dyDescent="0.1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</row>
    <row r="269" spans="1:34" ht="15.75" customHeight="1" x14ac:dyDescent="0.1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</row>
    <row r="270" spans="1:34" ht="15.75" customHeight="1" x14ac:dyDescent="0.1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</row>
    <row r="271" spans="1:34" ht="15.75" customHeight="1" x14ac:dyDescent="0.1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</row>
    <row r="272" spans="1:34" ht="15.75" customHeight="1" x14ac:dyDescent="0.1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</row>
    <row r="273" spans="1:34" ht="15.75" customHeight="1" x14ac:dyDescent="0.1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</row>
    <row r="274" spans="1:34" ht="15.75" customHeight="1" x14ac:dyDescent="0.1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</row>
    <row r="275" spans="1:34" ht="15.75" customHeight="1" x14ac:dyDescent="0.1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</row>
    <row r="276" spans="1:34" ht="15.75" customHeight="1" x14ac:dyDescent="0.1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</row>
    <row r="277" spans="1:34" ht="15.75" customHeight="1" x14ac:dyDescent="0.1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</row>
    <row r="278" spans="1:34" ht="15.75" customHeight="1" x14ac:dyDescent="0.1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</row>
    <row r="279" spans="1:34" ht="15.75" customHeight="1" x14ac:dyDescent="0.1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</row>
    <row r="280" spans="1:34" ht="15.75" customHeight="1" x14ac:dyDescent="0.1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</row>
    <row r="281" spans="1:34" ht="15.75" customHeight="1" x14ac:dyDescent="0.1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</row>
    <row r="282" spans="1:34" ht="15.75" customHeight="1" x14ac:dyDescent="0.1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</row>
    <row r="283" spans="1:34" ht="15.75" customHeight="1" x14ac:dyDescent="0.1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</row>
    <row r="284" spans="1:34" ht="15.75" customHeight="1" x14ac:dyDescent="0.1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</row>
    <row r="285" spans="1:34" ht="15.75" customHeight="1" x14ac:dyDescent="0.1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</row>
    <row r="286" spans="1:34" ht="15.75" customHeight="1" x14ac:dyDescent="0.1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</row>
    <row r="287" spans="1:34" ht="15.75" customHeight="1" x14ac:dyDescent="0.1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</row>
    <row r="288" spans="1:34" ht="15.75" customHeight="1" x14ac:dyDescent="0.1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</row>
    <row r="289" spans="1:34" ht="15.75" customHeight="1" x14ac:dyDescent="0.1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</row>
    <row r="290" spans="1:34" ht="15.75" customHeight="1" x14ac:dyDescent="0.1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</row>
    <row r="291" spans="1:34" ht="15.75" customHeight="1" x14ac:dyDescent="0.1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</row>
    <row r="292" spans="1:34" ht="15.75" customHeight="1" x14ac:dyDescent="0.1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</row>
    <row r="293" spans="1:34" ht="15.75" customHeight="1" x14ac:dyDescent="0.1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</row>
    <row r="294" spans="1:34" ht="15.75" customHeight="1" x14ac:dyDescent="0.1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</row>
    <row r="295" spans="1:34" ht="15.75" customHeight="1" x14ac:dyDescent="0.1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</row>
    <row r="296" spans="1:34" ht="15.75" customHeight="1" x14ac:dyDescent="0.1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</row>
    <row r="297" spans="1:34" ht="15.75" customHeight="1" x14ac:dyDescent="0.1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</row>
    <row r="298" spans="1:34" ht="15.75" customHeight="1" x14ac:dyDescent="0.1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</row>
    <row r="299" spans="1:34" ht="15.75" customHeight="1" x14ac:dyDescent="0.1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</row>
    <row r="300" spans="1:34" ht="15.75" customHeight="1" x14ac:dyDescent="0.1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</row>
    <row r="301" spans="1:34" ht="15.75" customHeight="1" x14ac:dyDescent="0.1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</row>
    <row r="302" spans="1:34" ht="15.75" customHeight="1" x14ac:dyDescent="0.1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</row>
    <row r="303" spans="1:34" ht="15.75" customHeight="1" x14ac:dyDescent="0.1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</row>
    <row r="304" spans="1:34" ht="15.75" customHeight="1" x14ac:dyDescent="0.1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</row>
    <row r="305" spans="1:34" ht="15.75" customHeight="1" x14ac:dyDescent="0.1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</row>
    <row r="306" spans="1:34" ht="15.75" customHeight="1" x14ac:dyDescent="0.1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</row>
    <row r="307" spans="1:34" ht="15.75" customHeight="1" x14ac:dyDescent="0.1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</row>
    <row r="308" spans="1:34" ht="15.75" customHeight="1" x14ac:dyDescent="0.1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</row>
    <row r="309" spans="1:34" ht="15.75" customHeight="1" x14ac:dyDescent="0.1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</row>
    <row r="310" spans="1:34" ht="15.75" customHeight="1" x14ac:dyDescent="0.1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</row>
    <row r="311" spans="1:34" ht="15.75" customHeight="1" x14ac:dyDescent="0.1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</row>
    <row r="312" spans="1:34" ht="15.75" customHeight="1" x14ac:dyDescent="0.1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</row>
    <row r="313" spans="1:34" ht="15.75" customHeight="1" x14ac:dyDescent="0.1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</row>
    <row r="314" spans="1:34" ht="15.75" customHeight="1" x14ac:dyDescent="0.1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</row>
    <row r="315" spans="1:34" ht="15.75" customHeight="1" x14ac:dyDescent="0.1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</row>
    <row r="316" spans="1:34" ht="15.75" customHeight="1" x14ac:dyDescent="0.1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</row>
    <row r="317" spans="1:34" ht="15.75" customHeight="1" x14ac:dyDescent="0.1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</row>
    <row r="318" spans="1:34" ht="15.75" customHeight="1" x14ac:dyDescent="0.1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</row>
    <row r="319" spans="1:34" ht="15.75" customHeight="1" x14ac:dyDescent="0.1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</row>
    <row r="320" spans="1:34" ht="15.75" customHeight="1" x14ac:dyDescent="0.1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</row>
    <row r="321" spans="1:34" ht="15.75" customHeight="1" x14ac:dyDescent="0.1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</row>
    <row r="322" spans="1:34" ht="15.75" customHeight="1" x14ac:dyDescent="0.1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</row>
    <row r="323" spans="1:34" ht="15.75" customHeight="1" x14ac:dyDescent="0.1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</row>
    <row r="324" spans="1:34" ht="15.75" customHeight="1" x14ac:dyDescent="0.1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</row>
    <row r="325" spans="1:34" ht="15.75" customHeight="1" x14ac:dyDescent="0.1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</row>
    <row r="326" spans="1:34" ht="15.75" customHeight="1" x14ac:dyDescent="0.1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</row>
    <row r="327" spans="1:34" ht="15.75" customHeight="1" x14ac:dyDescent="0.1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</row>
    <row r="328" spans="1:34" ht="15.75" customHeight="1" x14ac:dyDescent="0.1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</row>
    <row r="329" spans="1:34" ht="15.75" customHeight="1" x14ac:dyDescent="0.1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</row>
    <row r="330" spans="1:34" ht="15.75" customHeight="1" x14ac:dyDescent="0.1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</row>
    <row r="331" spans="1:34" ht="15.75" customHeight="1" x14ac:dyDescent="0.1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</row>
    <row r="332" spans="1:34" ht="15.75" customHeight="1" x14ac:dyDescent="0.1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</row>
    <row r="333" spans="1:34" ht="15.75" customHeight="1" x14ac:dyDescent="0.1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</row>
    <row r="334" spans="1:34" ht="15.75" customHeight="1" x14ac:dyDescent="0.1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</row>
    <row r="335" spans="1:34" ht="15.75" customHeight="1" x14ac:dyDescent="0.1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</row>
    <row r="336" spans="1:34" ht="15.75" customHeight="1" x14ac:dyDescent="0.1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</row>
    <row r="337" spans="1:34" ht="15.75" customHeight="1" x14ac:dyDescent="0.1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</row>
    <row r="338" spans="1:34" ht="15.75" customHeight="1" x14ac:dyDescent="0.1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</row>
    <row r="339" spans="1:34" ht="15.75" customHeight="1" x14ac:dyDescent="0.1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</row>
    <row r="340" spans="1:34" ht="15.75" customHeight="1" x14ac:dyDescent="0.1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</row>
    <row r="341" spans="1:34" ht="15.75" customHeight="1" x14ac:dyDescent="0.1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</row>
    <row r="342" spans="1:34" ht="15.75" customHeight="1" x14ac:dyDescent="0.1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</row>
    <row r="343" spans="1:34" ht="15.75" customHeight="1" x14ac:dyDescent="0.1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</row>
    <row r="344" spans="1:34" ht="15.75" customHeight="1" x14ac:dyDescent="0.1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</row>
    <row r="345" spans="1:34" ht="15.75" customHeight="1" x14ac:dyDescent="0.1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</row>
    <row r="346" spans="1:34" ht="15.75" customHeight="1" x14ac:dyDescent="0.1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</row>
    <row r="347" spans="1:34" ht="15.75" customHeight="1" x14ac:dyDescent="0.1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</row>
    <row r="348" spans="1:34" ht="15.75" customHeight="1" x14ac:dyDescent="0.1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</row>
    <row r="349" spans="1:34" ht="15.75" customHeight="1" x14ac:dyDescent="0.1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</row>
    <row r="350" spans="1:34" ht="15.75" customHeight="1" x14ac:dyDescent="0.1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</row>
    <row r="351" spans="1:34" ht="15.75" customHeight="1" x14ac:dyDescent="0.1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</row>
    <row r="352" spans="1:34" ht="15.75" customHeight="1" x14ac:dyDescent="0.1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</row>
    <row r="353" spans="1:34" ht="15.75" customHeight="1" x14ac:dyDescent="0.1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</row>
    <row r="354" spans="1:34" ht="15.75" customHeight="1" x14ac:dyDescent="0.1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</row>
    <row r="355" spans="1:34" ht="15.75" customHeight="1" x14ac:dyDescent="0.1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</row>
    <row r="356" spans="1:34" ht="15.75" customHeight="1" x14ac:dyDescent="0.1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</row>
    <row r="357" spans="1:34" ht="15.75" customHeight="1" x14ac:dyDescent="0.1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</row>
    <row r="358" spans="1:34" ht="15.75" customHeight="1" x14ac:dyDescent="0.1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</row>
    <row r="359" spans="1:34" ht="15.75" customHeight="1" x14ac:dyDescent="0.1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</row>
    <row r="360" spans="1:34" ht="15.75" customHeight="1" x14ac:dyDescent="0.1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</row>
    <row r="361" spans="1:34" ht="15.75" customHeight="1" x14ac:dyDescent="0.1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</row>
    <row r="362" spans="1:34" ht="15.75" customHeight="1" x14ac:dyDescent="0.1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</row>
    <row r="363" spans="1:34" ht="15.75" customHeight="1" x14ac:dyDescent="0.1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</row>
    <row r="364" spans="1:34" ht="15.75" customHeight="1" x14ac:dyDescent="0.1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</row>
    <row r="365" spans="1:34" ht="15.75" customHeight="1" x14ac:dyDescent="0.1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</row>
    <row r="366" spans="1:34" ht="15.75" customHeight="1" x14ac:dyDescent="0.1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</row>
    <row r="367" spans="1:34" ht="15.75" customHeight="1" x14ac:dyDescent="0.1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</row>
    <row r="368" spans="1:34" ht="15.75" customHeight="1" x14ac:dyDescent="0.1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</row>
    <row r="369" spans="1:34" ht="15.75" customHeight="1" x14ac:dyDescent="0.1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</row>
    <row r="370" spans="1:34" ht="15.75" customHeight="1" x14ac:dyDescent="0.1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</row>
    <row r="371" spans="1:34" ht="15.75" customHeight="1" x14ac:dyDescent="0.1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</row>
    <row r="372" spans="1:34" ht="15.75" customHeight="1" x14ac:dyDescent="0.1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</row>
    <row r="373" spans="1:34" ht="15.75" customHeight="1" x14ac:dyDescent="0.1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</row>
    <row r="374" spans="1:34" ht="15.75" customHeight="1" x14ac:dyDescent="0.1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</row>
    <row r="375" spans="1:34" ht="15.75" customHeight="1" x14ac:dyDescent="0.1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</row>
    <row r="376" spans="1:34" ht="15.75" customHeight="1" x14ac:dyDescent="0.1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</row>
    <row r="377" spans="1:34" ht="15.75" customHeight="1" x14ac:dyDescent="0.1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</row>
    <row r="378" spans="1:34" ht="15.75" customHeight="1" x14ac:dyDescent="0.1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</row>
    <row r="379" spans="1:34" ht="15.75" customHeight="1" x14ac:dyDescent="0.1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</row>
    <row r="380" spans="1:34" ht="15.75" customHeight="1" x14ac:dyDescent="0.1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</row>
    <row r="381" spans="1:34" ht="15.75" customHeight="1" x14ac:dyDescent="0.1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</row>
    <row r="382" spans="1:34" ht="15.75" customHeight="1" x14ac:dyDescent="0.1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</row>
    <row r="383" spans="1:34" ht="15.75" customHeight="1" x14ac:dyDescent="0.1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</row>
    <row r="384" spans="1:34" ht="15.75" customHeight="1" x14ac:dyDescent="0.1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</row>
    <row r="385" spans="1:34" ht="15.75" customHeight="1" x14ac:dyDescent="0.1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</row>
    <row r="386" spans="1:34" ht="15.75" customHeight="1" x14ac:dyDescent="0.1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</row>
    <row r="387" spans="1:34" ht="15.75" customHeight="1" x14ac:dyDescent="0.1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</row>
    <row r="388" spans="1:34" ht="15.75" customHeight="1" x14ac:dyDescent="0.1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</row>
    <row r="389" spans="1:34" ht="15.75" customHeight="1" x14ac:dyDescent="0.1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</row>
    <row r="390" spans="1:34" ht="15.75" customHeight="1" x14ac:dyDescent="0.1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</row>
    <row r="391" spans="1:34" ht="15.75" customHeight="1" x14ac:dyDescent="0.1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</row>
    <row r="392" spans="1:34" ht="15.75" customHeight="1" x14ac:dyDescent="0.1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</row>
    <row r="393" spans="1:34" ht="15.75" customHeight="1" x14ac:dyDescent="0.1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</row>
    <row r="394" spans="1:34" ht="15.75" customHeight="1" x14ac:dyDescent="0.1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</row>
    <row r="395" spans="1:34" ht="15.75" customHeight="1" x14ac:dyDescent="0.1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</row>
    <row r="396" spans="1:34" ht="15.75" customHeight="1" x14ac:dyDescent="0.1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</row>
    <row r="397" spans="1:34" ht="15.75" customHeight="1" x14ac:dyDescent="0.1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</row>
    <row r="398" spans="1:34" ht="15.75" customHeight="1" x14ac:dyDescent="0.1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</row>
    <row r="399" spans="1:34" ht="15.75" customHeight="1" x14ac:dyDescent="0.1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</row>
    <row r="400" spans="1:34" ht="15.75" customHeight="1" x14ac:dyDescent="0.1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</row>
    <row r="401" spans="1:34" ht="15.75" customHeight="1" x14ac:dyDescent="0.1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</row>
    <row r="402" spans="1:34" ht="15.75" customHeight="1" x14ac:dyDescent="0.1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</row>
    <row r="403" spans="1:34" ht="15.75" customHeight="1" x14ac:dyDescent="0.1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</row>
    <row r="404" spans="1:34" ht="15.75" customHeight="1" x14ac:dyDescent="0.1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</row>
    <row r="405" spans="1:34" ht="15.75" customHeight="1" x14ac:dyDescent="0.1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</row>
    <row r="406" spans="1:34" ht="15.75" customHeight="1" x14ac:dyDescent="0.1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</row>
    <row r="407" spans="1:34" ht="15.75" customHeight="1" x14ac:dyDescent="0.1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</row>
    <row r="408" spans="1:34" ht="15.75" customHeight="1" x14ac:dyDescent="0.1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</row>
    <row r="409" spans="1:34" ht="15.75" customHeight="1" x14ac:dyDescent="0.1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</row>
    <row r="410" spans="1:34" ht="15.75" customHeight="1" x14ac:dyDescent="0.1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</row>
    <row r="411" spans="1:34" ht="15.75" customHeight="1" x14ac:dyDescent="0.1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</row>
    <row r="412" spans="1:34" ht="15.75" customHeight="1" x14ac:dyDescent="0.1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</row>
    <row r="413" spans="1:34" ht="15.75" customHeight="1" x14ac:dyDescent="0.1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</row>
    <row r="414" spans="1:34" ht="15.75" customHeight="1" x14ac:dyDescent="0.1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</row>
    <row r="415" spans="1:34" ht="15.75" customHeight="1" x14ac:dyDescent="0.1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</row>
    <row r="416" spans="1:34" ht="15.75" customHeight="1" x14ac:dyDescent="0.1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</row>
    <row r="417" spans="1:34" ht="15.75" customHeight="1" x14ac:dyDescent="0.1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</row>
    <row r="418" spans="1:34" ht="15.75" customHeight="1" x14ac:dyDescent="0.1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</row>
    <row r="419" spans="1:34" ht="15.75" customHeight="1" x14ac:dyDescent="0.1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</row>
    <row r="420" spans="1:34" ht="15.75" customHeight="1" x14ac:dyDescent="0.1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</row>
    <row r="421" spans="1:34" ht="15.75" customHeight="1" x14ac:dyDescent="0.1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</row>
    <row r="422" spans="1:34" ht="15.75" customHeight="1" x14ac:dyDescent="0.1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</row>
    <row r="423" spans="1:34" ht="15.75" customHeight="1" x14ac:dyDescent="0.1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</row>
    <row r="424" spans="1:34" ht="15.75" customHeight="1" x14ac:dyDescent="0.1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</row>
    <row r="425" spans="1:34" ht="15.75" customHeight="1" x14ac:dyDescent="0.1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</row>
    <row r="426" spans="1:34" ht="15.75" customHeight="1" x14ac:dyDescent="0.1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</row>
    <row r="427" spans="1:34" ht="15.75" customHeight="1" x14ac:dyDescent="0.1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</row>
    <row r="428" spans="1:34" ht="15.75" customHeight="1" x14ac:dyDescent="0.1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</row>
    <row r="429" spans="1:34" ht="15.75" customHeight="1" x14ac:dyDescent="0.1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</row>
    <row r="430" spans="1:34" ht="15.75" customHeight="1" x14ac:dyDescent="0.1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</row>
    <row r="431" spans="1:34" ht="15.75" customHeight="1" x14ac:dyDescent="0.1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</row>
    <row r="432" spans="1:34" ht="15.75" customHeight="1" x14ac:dyDescent="0.1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</row>
    <row r="433" spans="1:34" ht="15.75" customHeight="1" x14ac:dyDescent="0.1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</row>
    <row r="434" spans="1:34" ht="15.75" customHeight="1" x14ac:dyDescent="0.1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</row>
    <row r="435" spans="1:34" ht="15.75" customHeight="1" x14ac:dyDescent="0.1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</row>
    <row r="436" spans="1:34" ht="15.75" customHeight="1" x14ac:dyDescent="0.1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</row>
    <row r="437" spans="1:34" ht="15.75" customHeight="1" x14ac:dyDescent="0.1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</row>
    <row r="438" spans="1:34" ht="15.75" customHeight="1" x14ac:dyDescent="0.1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</row>
    <row r="439" spans="1:34" ht="15.75" customHeight="1" x14ac:dyDescent="0.1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</row>
    <row r="440" spans="1:34" ht="15.75" customHeight="1" x14ac:dyDescent="0.1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</row>
    <row r="441" spans="1:34" ht="15.75" customHeight="1" x14ac:dyDescent="0.1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</row>
    <row r="442" spans="1:34" ht="15.75" customHeight="1" x14ac:dyDescent="0.1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</row>
    <row r="443" spans="1:34" ht="15.75" customHeight="1" x14ac:dyDescent="0.1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</row>
    <row r="444" spans="1:34" ht="15.75" customHeight="1" x14ac:dyDescent="0.1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</row>
    <row r="445" spans="1:34" ht="15.75" customHeight="1" x14ac:dyDescent="0.1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</row>
    <row r="446" spans="1:34" ht="15.75" customHeight="1" x14ac:dyDescent="0.1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</row>
    <row r="447" spans="1:34" ht="15.75" customHeight="1" x14ac:dyDescent="0.1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</row>
    <row r="448" spans="1:34" ht="15.75" customHeight="1" x14ac:dyDescent="0.1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</row>
    <row r="449" spans="1:34" ht="15.75" customHeight="1" x14ac:dyDescent="0.1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</row>
    <row r="450" spans="1:34" ht="15.75" customHeight="1" x14ac:dyDescent="0.1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</row>
    <row r="451" spans="1:34" ht="15.75" customHeight="1" x14ac:dyDescent="0.1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</row>
    <row r="452" spans="1:34" ht="15.75" customHeight="1" x14ac:dyDescent="0.1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</row>
    <row r="453" spans="1:34" ht="15.75" customHeight="1" x14ac:dyDescent="0.1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</row>
    <row r="454" spans="1:34" ht="15.75" customHeight="1" x14ac:dyDescent="0.1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</row>
    <row r="455" spans="1:34" ht="15.75" customHeight="1" x14ac:dyDescent="0.1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</row>
    <row r="456" spans="1:34" ht="15.75" customHeight="1" x14ac:dyDescent="0.1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</row>
    <row r="457" spans="1:34" ht="15.75" customHeight="1" x14ac:dyDescent="0.1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</row>
    <row r="458" spans="1:34" ht="15.75" customHeight="1" x14ac:dyDescent="0.1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</row>
    <row r="459" spans="1:34" ht="15.75" customHeight="1" x14ac:dyDescent="0.1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</row>
    <row r="460" spans="1:34" ht="15.75" customHeight="1" x14ac:dyDescent="0.1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</row>
    <row r="461" spans="1:34" ht="15.75" customHeight="1" x14ac:dyDescent="0.1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</row>
    <row r="462" spans="1:34" ht="15.75" customHeight="1" x14ac:dyDescent="0.1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</row>
    <row r="463" spans="1:34" ht="15.75" customHeight="1" x14ac:dyDescent="0.1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</row>
    <row r="464" spans="1:34" ht="15.75" customHeight="1" x14ac:dyDescent="0.1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</row>
    <row r="465" spans="1:34" ht="15.75" customHeight="1" x14ac:dyDescent="0.1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</row>
    <row r="466" spans="1:34" ht="15.75" customHeight="1" x14ac:dyDescent="0.1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</row>
    <row r="467" spans="1:34" ht="15.75" customHeight="1" x14ac:dyDescent="0.1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</row>
    <row r="468" spans="1:34" ht="15.75" customHeight="1" x14ac:dyDescent="0.1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</row>
    <row r="469" spans="1:34" ht="15.75" customHeight="1" x14ac:dyDescent="0.1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</row>
    <row r="470" spans="1:34" ht="15.75" customHeight="1" x14ac:dyDescent="0.1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</row>
    <row r="471" spans="1:34" ht="15.75" customHeight="1" x14ac:dyDescent="0.1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</row>
    <row r="472" spans="1:34" ht="15.75" customHeight="1" x14ac:dyDescent="0.1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</row>
    <row r="473" spans="1:34" ht="15.75" customHeight="1" x14ac:dyDescent="0.1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</row>
    <row r="474" spans="1:34" ht="15.75" customHeight="1" x14ac:dyDescent="0.1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</row>
    <row r="475" spans="1:34" ht="15.75" customHeight="1" x14ac:dyDescent="0.1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</row>
    <row r="476" spans="1:34" ht="15.75" customHeight="1" x14ac:dyDescent="0.1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</row>
    <row r="477" spans="1:34" ht="15.75" customHeight="1" x14ac:dyDescent="0.1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</row>
    <row r="478" spans="1:34" ht="15.75" customHeight="1" x14ac:dyDescent="0.1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</row>
    <row r="479" spans="1:34" ht="15.75" customHeight="1" x14ac:dyDescent="0.1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</row>
    <row r="480" spans="1:34" ht="15.75" customHeight="1" x14ac:dyDescent="0.1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</row>
    <row r="481" spans="1:34" ht="15.75" customHeight="1" x14ac:dyDescent="0.1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</row>
    <row r="482" spans="1:34" ht="15.75" customHeight="1" x14ac:dyDescent="0.1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</row>
    <row r="483" spans="1:34" ht="15.75" customHeight="1" x14ac:dyDescent="0.1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</row>
    <row r="484" spans="1:34" ht="15.75" customHeight="1" x14ac:dyDescent="0.1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</row>
    <row r="485" spans="1:34" ht="15.75" customHeight="1" x14ac:dyDescent="0.1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</row>
    <row r="486" spans="1:34" ht="15.75" customHeight="1" x14ac:dyDescent="0.1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</row>
    <row r="487" spans="1:34" ht="15.75" customHeight="1" x14ac:dyDescent="0.1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</row>
    <row r="488" spans="1:34" ht="15.75" customHeight="1" x14ac:dyDescent="0.1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</row>
    <row r="489" spans="1:34" ht="15.75" customHeight="1" x14ac:dyDescent="0.1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</row>
    <row r="490" spans="1:34" ht="15.75" customHeight="1" x14ac:dyDescent="0.1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</row>
    <row r="491" spans="1:34" ht="15.75" customHeight="1" x14ac:dyDescent="0.1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</row>
    <row r="492" spans="1:34" ht="15.75" customHeight="1" x14ac:dyDescent="0.1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</row>
    <row r="493" spans="1:34" ht="15.75" customHeight="1" x14ac:dyDescent="0.1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</row>
    <row r="494" spans="1:34" ht="15.75" customHeight="1" x14ac:dyDescent="0.1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</row>
    <row r="495" spans="1:34" ht="15.75" customHeight="1" x14ac:dyDescent="0.1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</row>
    <row r="496" spans="1:34" ht="15.75" customHeight="1" x14ac:dyDescent="0.1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</row>
    <row r="497" spans="1:34" ht="15.75" customHeight="1" x14ac:dyDescent="0.1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</row>
    <row r="498" spans="1:34" ht="15.75" customHeight="1" x14ac:dyDescent="0.1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</row>
    <row r="499" spans="1:34" ht="15.75" customHeight="1" x14ac:dyDescent="0.1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</row>
    <row r="500" spans="1:34" ht="15.75" customHeight="1" x14ac:dyDescent="0.1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</row>
    <row r="501" spans="1:34" ht="15.75" customHeight="1" x14ac:dyDescent="0.1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</row>
    <row r="502" spans="1:34" ht="15.75" customHeight="1" x14ac:dyDescent="0.1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</row>
    <row r="503" spans="1:34" ht="15.75" customHeight="1" x14ac:dyDescent="0.1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</row>
    <row r="504" spans="1:34" ht="15.75" customHeight="1" x14ac:dyDescent="0.1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</row>
    <row r="505" spans="1:34" ht="15.75" customHeight="1" x14ac:dyDescent="0.1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</row>
    <row r="506" spans="1:34" ht="15.75" customHeight="1" x14ac:dyDescent="0.1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</row>
    <row r="507" spans="1:34" ht="15.75" customHeight="1" x14ac:dyDescent="0.1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</row>
    <row r="508" spans="1:34" ht="15.75" customHeight="1" x14ac:dyDescent="0.1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</row>
    <row r="509" spans="1:34" ht="15.75" customHeight="1" x14ac:dyDescent="0.1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</row>
    <row r="510" spans="1:34" ht="15.75" customHeight="1" x14ac:dyDescent="0.1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</row>
    <row r="511" spans="1:34" ht="15.75" customHeight="1" x14ac:dyDescent="0.1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</row>
    <row r="512" spans="1:34" ht="15.75" customHeight="1" x14ac:dyDescent="0.1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</row>
    <row r="513" spans="1:34" ht="15.75" customHeight="1" x14ac:dyDescent="0.1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</row>
    <row r="514" spans="1:34" ht="15.75" customHeight="1" x14ac:dyDescent="0.1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</row>
    <row r="515" spans="1:34" ht="15.75" customHeight="1" x14ac:dyDescent="0.1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</row>
    <row r="516" spans="1:34" ht="15.75" customHeight="1" x14ac:dyDescent="0.1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</row>
    <row r="517" spans="1:34" ht="15.75" customHeight="1" x14ac:dyDescent="0.1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</row>
    <row r="518" spans="1:34" ht="15.75" customHeight="1" x14ac:dyDescent="0.1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</row>
    <row r="519" spans="1:34" ht="15.75" customHeight="1" x14ac:dyDescent="0.1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</row>
    <row r="520" spans="1:34" ht="15.75" customHeight="1" x14ac:dyDescent="0.1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</row>
    <row r="521" spans="1:34" ht="15.75" customHeight="1" x14ac:dyDescent="0.1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</row>
    <row r="522" spans="1:34" ht="15.75" customHeight="1" x14ac:dyDescent="0.1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</row>
    <row r="523" spans="1:34" ht="15.75" customHeight="1" x14ac:dyDescent="0.1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</row>
    <row r="524" spans="1:34" ht="15.75" customHeight="1" x14ac:dyDescent="0.1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</row>
    <row r="525" spans="1:34" ht="15.75" customHeight="1" x14ac:dyDescent="0.1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</row>
    <row r="526" spans="1:34" ht="15.75" customHeight="1" x14ac:dyDescent="0.1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</row>
    <row r="527" spans="1:34" ht="15.75" customHeight="1" x14ac:dyDescent="0.1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</row>
    <row r="528" spans="1:34" ht="15.75" customHeight="1" x14ac:dyDescent="0.1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</row>
    <row r="529" spans="1:34" ht="15.75" customHeight="1" x14ac:dyDescent="0.1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</row>
    <row r="530" spans="1:34" ht="15.75" customHeight="1" x14ac:dyDescent="0.1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</row>
    <row r="531" spans="1:34" ht="15.75" customHeight="1" x14ac:dyDescent="0.1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</row>
    <row r="532" spans="1:34" ht="15.75" customHeight="1" x14ac:dyDescent="0.1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</row>
    <row r="533" spans="1:34" ht="15.75" customHeight="1" x14ac:dyDescent="0.1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</row>
    <row r="534" spans="1:34" ht="15.75" customHeight="1" x14ac:dyDescent="0.1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</row>
    <row r="535" spans="1:34" ht="15.75" customHeight="1" x14ac:dyDescent="0.1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</row>
    <row r="536" spans="1:34" ht="15.75" customHeight="1" x14ac:dyDescent="0.1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</row>
    <row r="537" spans="1:34" ht="15.75" customHeight="1" x14ac:dyDescent="0.1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</row>
    <row r="538" spans="1:34" ht="15.75" customHeight="1" x14ac:dyDescent="0.1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</row>
    <row r="539" spans="1:34" ht="15.75" customHeight="1" x14ac:dyDescent="0.1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</row>
    <row r="540" spans="1:34" ht="15.75" customHeight="1" x14ac:dyDescent="0.1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</row>
    <row r="541" spans="1:34" ht="15.75" customHeight="1" x14ac:dyDescent="0.1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</row>
    <row r="542" spans="1:34" ht="15.75" customHeight="1" x14ac:dyDescent="0.1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</row>
    <row r="543" spans="1:34" ht="15.75" customHeight="1" x14ac:dyDescent="0.1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</row>
    <row r="544" spans="1:34" ht="15.75" customHeight="1" x14ac:dyDescent="0.1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</row>
    <row r="545" spans="1:34" ht="15.75" customHeight="1" x14ac:dyDescent="0.1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</row>
    <row r="546" spans="1:34" ht="15.75" customHeight="1" x14ac:dyDescent="0.1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</row>
    <row r="547" spans="1:34" ht="15.75" customHeight="1" x14ac:dyDescent="0.1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</row>
    <row r="548" spans="1:34" ht="15.75" customHeight="1" x14ac:dyDescent="0.1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</row>
    <row r="549" spans="1:34" ht="15.75" customHeight="1" x14ac:dyDescent="0.1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</row>
    <row r="550" spans="1:34" ht="15.75" customHeight="1" x14ac:dyDescent="0.1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</row>
    <row r="551" spans="1:34" ht="15.75" customHeight="1" x14ac:dyDescent="0.1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</row>
    <row r="552" spans="1:34" ht="15.75" customHeight="1" x14ac:dyDescent="0.1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</row>
    <row r="553" spans="1:34" ht="15.75" customHeight="1" x14ac:dyDescent="0.1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</row>
    <row r="554" spans="1:34" ht="15.75" customHeight="1" x14ac:dyDescent="0.1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</row>
    <row r="555" spans="1:34" ht="15.75" customHeight="1" x14ac:dyDescent="0.1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</row>
    <row r="556" spans="1:34" ht="15.75" customHeight="1" x14ac:dyDescent="0.1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</row>
    <row r="557" spans="1:34" ht="15.75" customHeight="1" x14ac:dyDescent="0.1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</row>
    <row r="558" spans="1:34" ht="15.75" customHeight="1" x14ac:dyDescent="0.1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</row>
    <row r="559" spans="1:34" ht="15.75" customHeight="1" x14ac:dyDescent="0.1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</row>
    <row r="560" spans="1:34" ht="15.75" customHeight="1" x14ac:dyDescent="0.1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</row>
    <row r="561" spans="1:34" ht="15.75" customHeight="1" x14ac:dyDescent="0.1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</row>
    <row r="562" spans="1:34" ht="15.75" customHeight="1" x14ac:dyDescent="0.1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</row>
    <row r="563" spans="1:34" ht="15.75" customHeight="1" x14ac:dyDescent="0.1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</row>
    <row r="564" spans="1:34" ht="15.75" customHeight="1" x14ac:dyDescent="0.1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</row>
    <row r="565" spans="1:34" ht="15.75" customHeight="1" x14ac:dyDescent="0.1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</row>
    <row r="566" spans="1:34" ht="15.75" customHeight="1" x14ac:dyDescent="0.1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</row>
    <row r="567" spans="1:34" ht="15.75" customHeight="1" x14ac:dyDescent="0.1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</row>
    <row r="568" spans="1:34" ht="15.75" customHeight="1" x14ac:dyDescent="0.1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</row>
    <row r="569" spans="1:34" ht="15.75" customHeight="1" x14ac:dyDescent="0.1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</row>
    <row r="570" spans="1:34" ht="15.75" customHeight="1" x14ac:dyDescent="0.1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</row>
    <row r="571" spans="1:34" ht="15.75" customHeight="1" x14ac:dyDescent="0.1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</row>
    <row r="572" spans="1:34" ht="15.75" customHeight="1" x14ac:dyDescent="0.1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</row>
    <row r="573" spans="1:34" ht="15.75" customHeight="1" x14ac:dyDescent="0.1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</row>
    <row r="574" spans="1:34" ht="15.75" customHeight="1" x14ac:dyDescent="0.1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</row>
    <row r="575" spans="1:34" ht="15.75" customHeight="1" x14ac:dyDescent="0.1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</row>
    <row r="576" spans="1:34" ht="15.75" customHeight="1" x14ac:dyDescent="0.1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</row>
    <row r="577" spans="1:34" ht="15.75" customHeight="1" x14ac:dyDescent="0.1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</row>
    <row r="578" spans="1:34" ht="15.75" customHeight="1" x14ac:dyDescent="0.1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</row>
    <row r="579" spans="1:34" ht="15.75" customHeight="1" x14ac:dyDescent="0.1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</row>
    <row r="580" spans="1:34" ht="15.75" customHeight="1" x14ac:dyDescent="0.1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</row>
    <row r="581" spans="1:34" ht="15.75" customHeight="1" x14ac:dyDescent="0.1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</row>
    <row r="582" spans="1:34" ht="15.75" customHeight="1" x14ac:dyDescent="0.1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</row>
    <row r="583" spans="1:34" ht="15.75" customHeight="1" x14ac:dyDescent="0.1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</row>
    <row r="584" spans="1:34" ht="15.75" customHeight="1" x14ac:dyDescent="0.1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</row>
    <row r="585" spans="1:34" ht="15.75" customHeight="1" x14ac:dyDescent="0.1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</row>
    <row r="586" spans="1:34" ht="15.75" customHeight="1" x14ac:dyDescent="0.1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</row>
    <row r="587" spans="1:34" ht="15.75" customHeight="1" x14ac:dyDescent="0.1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</row>
    <row r="588" spans="1:34" ht="15.75" customHeight="1" x14ac:dyDescent="0.1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</row>
    <row r="589" spans="1:34" ht="15.75" customHeight="1" x14ac:dyDescent="0.1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</row>
    <row r="590" spans="1:34" ht="15.75" customHeight="1" x14ac:dyDescent="0.1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</row>
    <row r="591" spans="1:34" ht="15.75" customHeight="1" x14ac:dyDescent="0.1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</row>
    <row r="592" spans="1:34" ht="15.75" customHeight="1" x14ac:dyDescent="0.1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</row>
    <row r="593" spans="1:34" ht="15.75" customHeight="1" x14ac:dyDescent="0.1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</row>
    <row r="594" spans="1:34" ht="15.75" customHeight="1" x14ac:dyDescent="0.1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</row>
    <row r="595" spans="1:34" ht="15.75" customHeight="1" x14ac:dyDescent="0.1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</row>
    <row r="596" spans="1:34" ht="15.75" customHeight="1" x14ac:dyDescent="0.1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</row>
    <row r="597" spans="1:34" ht="15.75" customHeight="1" x14ac:dyDescent="0.1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</row>
    <row r="598" spans="1:34" ht="15.75" customHeight="1" x14ac:dyDescent="0.1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</row>
    <row r="599" spans="1:34" ht="15.75" customHeight="1" x14ac:dyDescent="0.1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</row>
    <row r="600" spans="1:34" ht="15.75" customHeight="1" x14ac:dyDescent="0.1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</row>
    <row r="601" spans="1:34" ht="15.75" customHeight="1" x14ac:dyDescent="0.1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</row>
    <row r="602" spans="1:34" ht="15.75" customHeight="1" x14ac:dyDescent="0.1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</row>
    <row r="603" spans="1:34" ht="15.75" customHeight="1" x14ac:dyDescent="0.1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</row>
    <row r="604" spans="1:34" ht="15.75" customHeight="1" x14ac:dyDescent="0.1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</row>
    <row r="605" spans="1:34" ht="15.75" customHeight="1" x14ac:dyDescent="0.1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</row>
    <row r="606" spans="1:34" ht="15.75" customHeight="1" x14ac:dyDescent="0.1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</row>
    <row r="607" spans="1:34" ht="15.75" customHeight="1" x14ac:dyDescent="0.1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</row>
    <row r="608" spans="1:34" ht="15.75" customHeight="1" x14ac:dyDescent="0.1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</row>
    <row r="609" spans="1:34" ht="15.75" customHeight="1" x14ac:dyDescent="0.1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</row>
    <row r="610" spans="1:34" ht="15.75" customHeight="1" x14ac:dyDescent="0.1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</row>
    <row r="611" spans="1:34" ht="15.75" customHeight="1" x14ac:dyDescent="0.1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</row>
    <row r="612" spans="1:34" ht="15.75" customHeight="1" x14ac:dyDescent="0.1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</row>
    <row r="613" spans="1:34" ht="15.75" customHeight="1" x14ac:dyDescent="0.1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</row>
    <row r="614" spans="1:34" ht="15.75" customHeight="1" x14ac:dyDescent="0.1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</row>
    <row r="615" spans="1:34" ht="15.75" customHeight="1" x14ac:dyDescent="0.1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</row>
    <row r="616" spans="1:34" ht="15.75" customHeight="1" x14ac:dyDescent="0.1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</row>
    <row r="617" spans="1:34" ht="15.75" customHeight="1" x14ac:dyDescent="0.1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</row>
    <row r="618" spans="1:34" ht="15.75" customHeight="1" x14ac:dyDescent="0.1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</row>
    <row r="619" spans="1:34" ht="15.75" customHeight="1" x14ac:dyDescent="0.1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</row>
    <row r="620" spans="1:34" ht="15.75" customHeight="1" x14ac:dyDescent="0.1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</row>
    <row r="621" spans="1:34" ht="15.75" customHeight="1" x14ac:dyDescent="0.1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</row>
    <row r="622" spans="1:34" ht="15.75" customHeight="1" x14ac:dyDescent="0.1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</row>
    <row r="623" spans="1:34" ht="15.75" customHeight="1" x14ac:dyDescent="0.1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</row>
    <row r="624" spans="1:34" ht="15.75" customHeight="1" x14ac:dyDescent="0.1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</row>
    <row r="625" spans="1:34" ht="15.75" customHeight="1" x14ac:dyDescent="0.1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</row>
    <row r="626" spans="1:34" ht="15.75" customHeight="1" x14ac:dyDescent="0.1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</row>
    <row r="627" spans="1:34" ht="15.75" customHeight="1" x14ac:dyDescent="0.1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</row>
    <row r="628" spans="1:34" ht="15.75" customHeight="1" x14ac:dyDescent="0.1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</row>
    <row r="629" spans="1:34" ht="15.75" customHeight="1" x14ac:dyDescent="0.1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</row>
    <row r="630" spans="1:34" ht="15.75" customHeight="1" x14ac:dyDescent="0.1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</row>
    <row r="631" spans="1:34" ht="15.75" customHeight="1" x14ac:dyDescent="0.1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</row>
    <row r="632" spans="1:34" ht="15.75" customHeight="1" x14ac:dyDescent="0.1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</row>
    <row r="633" spans="1:34" ht="15.75" customHeight="1" x14ac:dyDescent="0.1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</row>
    <row r="634" spans="1:34" ht="15.75" customHeight="1" x14ac:dyDescent="0.1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</row>
    <row r="635" spans="1:34" ht="15.75" customHeight="1" x14ac:dyDescent="0.1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</row>
    <row r="636" spans="1:34" ht="15.75" customHeight="1" x14ac:dyDescent="0.1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</row>
    <row r="637" spans="1:34" ht="15.75" customHeight="1" x14ac:dyDescent="0.1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</row>
    <row r="638" spans="1:34" ht="15.75" customHeight="1" x14ac:dyDescent="0.1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</row>
    <row r="639" spans="1:34" ht="15.75" customHeight="1" x14ac:dyDescent="0.1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</row>
    <row r="640" spans="1:34" ht="15.75" customHeight="1" x14ac:dyDescent="0.1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</row>
    <row r="641" spans="1:34" ht="15.75" customHeight="1" x14ac:dyDescent="0.1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</row>
    <row r="642" spans="1:34" ht="15.75" customHeight="1" x14ac:dyDescent="0.1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</row>
    <row r="643" spans="1:34" ht="15.75" customHeight="1" x14ac:dyDescent="0.1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</row>
    <row r="644" spans="1:34" ht="15.75" customHeight="1" x14ac:dyDescent="0.1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</row>
    <row r="645" spans="1:34" ht="15.75" customHeight="1" x14ac:dyDescent="0.1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</row>
    <row r="646" spans="1:34" ht="15.75" customHeight="1" x14ac:dyDescent="0.1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</row>
    <row r="647" spans="1:34" ht="15.75" customHeight="1" x14ac:dyDescent="0.1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</row>
    <row r="648" spans="1:34" ht="15.75" customHeight="1" x14ac:dyDescent="0.1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</row>
    <row r="649" spans="1:34" ht="15.75" customHeight="1" x14ac:dyDescent="0.1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</row>
    <row r="650" spans="1:34" ht="15.75" customHeight="1" x14ac:dyDescent="0.1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</row>
    <row r="651" spans="1:34" ht="15.75" customHeight="1" x14ac:dyDescent="0.1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</row>
    <row r="652" spans="1:34" ht="15.75" customHeight="1" x14ac:dyDescent="0.1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</row>
    <row r="653" spans="1:34" ht="15.75" customHeight="1" x14ac:dyDescent="0.1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</row>
    <row r="654" spans="1:34" ht="15.75" customHeight="1" x14ac:dyDescent="0.1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</row>
    <row r="655" spans="1:34" ht="15.75" customHeight="1" x14ac:dyDescent="0.1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</row>
    <row r="656" spans="1:34" ht="15.75" customHeight="1" x14ac:dyDescent="0.1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</row>
    <row r="657" spans="1:34" ht="15.75" customHeight="1" x14ac:dyDescent="0.1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</row>
    <row r="658" spans="1:34" ht="15.75" customHeight="1" x14ac:dyDescent="0.1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</row>
    <row r="659" spans="1:34" ht="15.75" customHeight="1" x14ac:dyDescent="0.1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</row>
    <row r="660" spans="1:34" ht="15.75" customHeight="1" x14ac:dyDescent="0.1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</row>
    <row r="661" spans="1:34" ht="15.75" customHeight="1" x14ac:dyDescent="0.1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</row>
    <row r="662" spans="1:34" ht="15.75" customHeight="1" x14ac:dyDescent="0.1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</row>
    <row r="663" spans="1:34" ht="15.75" customHeight="1" x14ac:dyDescent="0.1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</row>
    <row r="664" spans="1:34" ht="15.75" customHeight="1" x14ac:dyDescent="0.1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</row>
    <row r="665" spans="1:34" ht="15.75" customHeight="1" x14ac:dyDescent="0.1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</row>
    <row r="666" spans="1:34" ht="15.75" customHeight="1" x14ac:dyDescent="0.1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</row>
    <row r="667" spans="1:34" ht="15.75" customHeight="1" x14ac:dyDescent="0.1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</row>
    <row r="668" spans="1:34" ht="15.75" customHeight="1" x14ac:dyDescent="0.1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</row>
    <row r="669" spans="1:34" ht="15.75" customHeight="1" x14ac:dyDescent="0.1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</row>
    <row r="670" spans="1:34" ht="15.75" customHeight="1" x14ac:dyDescent="0.1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</row>
    <row r="671" spans="1:34" ht="15.75" customHeight="1" x14ac:dyDescent="0.1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</row>
    <row r="672" spans="1:34" ht="15.75" customHeight="1" x14ac:dyDescent="0.1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</row>
    <row r="673" spans="1:34" ht="15.75" customHeight="1" x14ac:dyDescent="0.1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</row>
    <row r="674" spans="1:34" ht="15.75" customHeight="1" x14ac:dyDescent="0.1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</row>
    <row r="675" spans="1:34" ht="15.75" customHeight="1" x14ac:dyDescent="0.1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</row>
    <row r="676" spans="1:34" ht="15.75" customHeight="1" x14ac:dyDescent="0.1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</row>
    <row r="677" spans="1:34" ht="15.75" customHeight="1" x14ac:dyDescent="0.1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</row>
    <row r="678" spans="1:34" ht="15.75" customHeight="1" x14ac:dyDescent="0.1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</row>
    <row r="679" spans="1:34" ht="15.75" customHeight="1" x14ac:dyDescent="0.1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</row>
    <row r="680" spans="1:34" ht="15.75" customHeight="1" x14ac:dyDescent="0.1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</row>
    <row r="681" spans="1:34" ht="15.75" customHeight="1" x14ac:dyDescent="0.1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</row>
    <row r="682" spans="1:34" ht="15.75" customHeight="1" x14ac:dyDescent="0.1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</row>
    <row r="683" spans="1:34" ht="15.75" customHeight="1" x14ac:dyDescent="0.1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</row>
    <row r="684" spans="1:34" ht="15.75" customHeight="1" x14ac:dyDescent="0.1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</row>
    <row r="685" spans="1:34" ht="15.75" customHeight="1" x14ac:dyDescent="0.1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</row>
    <row r="686" spans="1:34" ht="15.75" customHeight="1" x14ac:dyDescent="0.1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</row>
    <row r="687" spans="1:34" ht="15.75" customHeight="1" x14ac:dyDescent="0.1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</row>
    <row r="688" spans="1:34" ht="15.75" customHeight="1" x14ac:dyDescent="0.1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</row>
    <row r="689" spans="1:34" ht="15.75" customHeight="1" x14ac:dyDescent="0.1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</row>
    <row r="690" spans="1:34" ht="15.75" customHeight="1" x14ac:dyDescent="0.1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</row>
    <row r="691" spans="1:34" ht="15.75" customHeight="1" x14ac:dyDescent="0.1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</row>
    <row r="692" spans="1:34" ht="15.75" customHeight="1" x14ac:dyDescent="0.1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</row>
    <row r="693" spans="1:34" ht="15.75" customHeight="1" x14ac:dyDescent="0.1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</row>
    <row r="694" spans="1:34" ht="15.75" customHeight="1" x14ac:dyDescent="0.1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</row>
    <row r="695" spans="1:34" ht="15.75" customHeight="1" x14ac:dyDescent="0.1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</row>
    <row r="696" spans="1:34" ht="15.75" customHeight="1" x14ac:dyDescent="0.1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</row>
    <row r="697" spans="1:34" ht="15.75" customHeight="1" x14ac:dyDescent="0.1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</row>
    <row r="698" spans="1:34" ht="15.75" customHeight="1" x14ac:dyDescent="0.1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</row>
    <row r="699" spans="1:34" ht="15.75" customHeight="1" x14ac:dyDescent="0.1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</row>
    <row r="700" spans="1:34" ht="15.75" customHeight="1" x14ac:dyDescent="0.1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</row>
    <row r="701" spans="1:34" ht="15.75" customHeight="1" x14ac:dyDescent="0.1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</row>
    <row r="702" spans="1:34" ht="15.75" customHeight="1" x14ac:dyDescent="0.1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</row>
    <row r="703" spans="1:34" ht="15.75" customHeight="1" x14ac:dyDescent="0.1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</row>
    <row r="704" spans="1:34" ht="15.75" customHeight="1" x14ac:dyDescent="0.1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</row>
    <row r="705" spans="1:34" ht="15.75" customHeight="1" x14ac:dyDescent="0.1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</row>
    <row r="706" spans="1:34" ht="15.75" customHeight="1" x14ac:dyDescent="0.1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</row>
    <row r="707" spans="1:34" ht="15.75" customHeight="1" x14ac:dyDescent="0.1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</row>
    <row r="708" spans="1:34" ht="15.75" customHeight="1" x14ac:dyDescent="0.1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</row>
    <row r="709" spans="1:34" ht="15.75" customHeight="1" x14ac:dyDescent="0.1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</row>
    <row r="710" spans="1:34" ht="15.75" customHeight="1" x14ac:dyDescent="0.1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</row>
    <row r="711" spans="1:34" ht="15.75" customHeight="1" x14ac:dyDescent="0.1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</row>
    <row r="712" spans="1:34" ht="15.75" customHeight="1" x14ac:dyDescent="0.1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</row>
    <row r="713" spans="1:34" ht="15.75" customHeight="1" x14ac:dyDescent="0.1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</row>
    <row r="714" spans="1:34" ht="15.75" customHeight="1" x14ac:dyDescent="0.1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</row>
    <row r="715" spans="1:34" ht="15.75" customHeight="1" x14ac:dyDescent="0.1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</row>
    <row r="716" spans="1:34" ht="15.75" customHeight="1" x14ac:dyDescent="0.1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</row>
    <row r="717" spans="1:34" ht="15.75" customHeight="1" x14ac:dyDescent="0.1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</row>
    <row r="718" spans="1:34" ht="15.75" customHeight="1" x14ac:dyDescent="0.1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</row>
    <row r="719" spans="1:34" ht="15.75" customHeight="1" x14ac:dyDescent="0.1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</row>
    <row r="720" spans="1:34" ht="15.75" customHeight="1" x14ac:dyDescent="0.1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</row>
    <row r="721" spans="1:34" ht="15.75" customHeight="1" x14ac:dyDescent="0.1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</row>
    <row r="722" spans="1:34" ht="15.75" customHeight="1" x14ac:dyDescent="0.1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</row>
    <row r="723" spans="1:34" ht="15.75" customHeight="1" x14ac:dyDescent="0.1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</row>
    <row r="724" spans="1:34" ht="15.75" customHeight="1" x14ac:dyDescent="0.1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</row>
    <row r="725" spans="1:34" ht="15.75" customHeight="1" x14ac:dyDescent="0.1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</row>
    <row r="726" spans="1:34" ht="15.75" customHeight="1" x14ac:dyDescent="0.1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</row>
    <row r="727" spans="1:34" ht="15.75" customHeight="1" x14ac:dyDescent="0.1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</row>
    <row r="728" spans="1:34" ht="15.75" customHeight="1" x14ac:dyDescent="0.1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</row>
    <row r="729" spans="1:34" ht="15.75" customHeight="1" x14ac:dyDescent="0.1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</row>
    <row r="730" spans="1:34" ht="15.75" customHeight="1" x14ac:dyDescent="0.1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</row>
    <row r="731" spans="1:34" ht="15.75" customHeight="1" x14ac:dyDescent="0.1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</row>
    <row r="732" spans="1:34" ht="15.75" customHeight="1" x14ac:dyDescent="0.1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</row>
    <row r="733" spans="1:34" ht="15.75" customHeight="1" x14ac:dyDescent="0.1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</row>
    <row r="734" spans="1:34" ht="15.75" customHeight="1" x14ac:dyDescent="0.1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</row>
    <row r="735" spans="1:34" ht="15.75" customHeight="1" x14ac:dyDescent="0.1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</row>
    <row r="736" spans="1:34" ht="15.75" customHeight="1" x14ac:dyDescent="0.1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</row>
    <row r="737" spans="1:34" ht="15.75" customHeight="1" x14ac:dyDescent="0.1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</row>
    <row r="738" spans="1:34" ht="15.75" customHeight="1" x14ac:dyDescent="0.1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</row>
    <row r="739" spans="1:34" ht="15.75" customHeight="1" x14ac:dyDescent="0.1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</row>
    <row r="740" spans="1:34" ht="15.75" customHeight="1" x14ac:dyDescent="0.1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</row>
    <row r="741" spans="1:34" ht="15.75" customHeight="1" x14ac:dyDescent="0.1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</row>
    <row r="742" spans="1:34" ht="15.75" customHeight="1" x14ac:dyDescent="0.1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</row>
    <row r="743" spans="1:34" ht="15.75" customHeight="1" x14ac:dyDescent="0.1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</row>
    <row r="744" spans="1:34" ht="15.75" customHeight="1" x14ac:dyDescent="0.1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</row>
    <row r="745" spans="1:34" ht="15.75" customHeight="1" x14ac:dyDescent="0.1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</row>
    <row r="746" spans="1:34" ht="15.75" customHeight="1" x14ac:dyDescent="0.1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</row>
    <row r="747" spans="1:34" ht="15.75" customHeight="1" x14ac:dyDescent="0.1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</row>
    <row r="748" spans="1:34" ht="15.75" customHeight="1" x14ac:dyDescent="0.1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</row>
    <row r="749" spans="1:34" ht="15.75" customHeight="1" x14ac:dyDescent="0.1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</row>
    <row r="750" spans="1:34" ht="15.75" customHeight="1" x14ac:dyDescent="0.1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</row>
    <row r="751" spans="1:34" ht="15.75" customHeight="1" x14ac:dyDescent="0.1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</row>
    <row r="752" spans="1:34" ht="15.75" customHeight="1" x14ac:dyDescent="0.1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</row>
    <row r="753" spans="1:34" ht="15.75" customHeight="1" x14ac:dyDescent="0.1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</row>
    <row r="754" spans="1:34" ht="15.75" customHeight="1" x14ac:dyDescent="0.1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</row>
    <row r="755" spans="1:34" ht="15.75" customHeight="1" x14ac:dyDescent="0.1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</row>
    <row r="756" spans="1:34" ht="15.75" customHeight="1" x14ac:dyDescent="0.1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</row>
    <row r="757" spans="1:34" ht="15.75" customHeight="1" x14ac:dyDescent="0.1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</row>
    <row r="758" spans="1:34" ht="15.75" customHeight="1" x14ac:dyDescent="0.1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</row>
    <row r="759" spans="1:34" ht="15.75" customHeight="1" x14ac:dyDescent="0.1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</row>
    <row r="760" spans="1:34" ht="15.75" customHeight="1" x14ac:dyDescent="0.1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</row>
    <row r="761" spans="1:34" ht="15.75" customHeight="1" x14ac:dyDescent="0.1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</row>
    <row r="762" spans="1:34" ht="15.75" customHeight="1" x14ac:dyDescent="0.1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</row>
    <row r="763" spans="1:34" ht="15.75" customHeight="1" x14ac:dyDescent="0.1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</row>
    <row r="764" spans="1:34" ht="15.75" customHeight="1" x14ac:dyDescent="0.1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</row>
    <row r="765" spans="1:34" ht="15.75" customHeight="1" x14ac:dyDescent="0.1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</row>
    <row r="766" spans="1:34" ht="15.75" customHeight="1" x14ac:dyDescent="0.1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</row>
    <row r="767" spans="1:34" ht="15.75" customHeight="1" x14ac:dyDescent="0.1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</row>
    <row r="768" spans="1:34" ht="15.75" customHeight="1" x14ac:dyDescent="0.1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</row>
    <row r="769" spans="1:34" ht="15.75" customHeight="1" x14ac:dyDescent="0.1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</row>
    <row r="770" spans="1:34" ht="15.75" customHeight="1" x14ac:dyDescent="0.1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</row>
    <row r="771" spans="1:34" ht="15.75" customHeight="1" x14ac:dyDescent="0.1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</row>
    <row r="772" spans="1:34" ht="15.75" customHeight="1" x14ac:dyDescent="0.1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</row>
    <row r="773" spans="1:34" ht="15.75" customHeight="1" x14ac:dyDescent="0.1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</row>
    <row r="774" spans="1:34" ht="15.75" customHeight="1" x14ac:dyDescent="0.1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</row>
    <row r="775" spans="1:34" ht="15.75" customHeight="1" x14ac:dyDescent="0.1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</row>
    <row r="776" spans="1:34" ht="15.75" customHeight="1" x14ac:dyDescent="0.1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</row>
    <row r="777" spans="1:34" ht="15.75" customHeight="1" x14ac:dyDescent="0.1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</row>
    <row r="778" spans="1:34" ht="15.75" customHeight="1" x14ac:dyDescent="0.1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</row>
    <row r="779" spans="1:34" ht="15.75" customHeight="1" x14ac:dyDescent="0.1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</row>
    <row r="780" spans="1:34" ht="15.75" customHeight="1" x14ac:dyDescent="0.1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</row>
    <row r="781" spans="1:34" ht="15.75" customHeight="1" x14ac:dyDescent="0.1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</row>
    <row r="782" spans="1:34" ht="15.75" customHeight="1" x14ac:dyDescent="0.1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</row>
    <row r="783" spans="1:34" ht="15.75" customHeight="1" x14ac:dyDescent="0.1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</row>
    <row r="784" spans="1:34" ht="15.75" customHeight="1" x14ac:dyDescent="0.1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</row>
    <row r="785" spans="1:34" ht="15.75" customHeight="1" x14ac:dyDescent="0.1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</row>
    <row r="786" spans="1:34" ht="15.75" customHeight="1" x14ac:dyDescent="0.1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</row>
    <row r="787" spans="1:34" ht="15.75" customHeight="1" x14ac:dyDescent="0.1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</row>
    <row r="788" spans="1:34" ht="15.75" customHeight="1" x14ac:dyDescent="0.1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</row>
    <row r="789" spans="1:34" ht="15.75" customHeight="1" x14ac:dyDescent="0.1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</row>
    <row r="790" spans="1:34" ht="15.75" customHeight="1" x14ac:dyDescent="0.1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</row>
    <row r="791" spans="1:34" ht="15.75" customHeight="1" x14ac:dyDescent="0.1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</row>
    <row r="792" spans="1:34" ht="15.75" customHeight="1" x14ac:dyDescent="0.1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</row>
    <row r="793" spans="1:34" ht="15.75" customHeight="1" x14ac:dyDescent="0.1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</row>
    <row r="794" spans="1:34" ht="15.75" customHeight="1" x14ac:dyDescent="0.1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</row>
    <row r="795" spans="1:34" ht="15.75" customHeight="1" x14ac:dyDescent="0.1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</row>
    <row r="796" spans="1:34" ht="15.75" customHeight="1" x14ac:dyDescent="0.1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</row>
    <row r="797" spans="1:34" ht="15.75" customHeight="1" x14ac:dyDescent="0.1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</row>
    <row r="798" spans="1:34" ht="15.75" customHeight="1" x14ac:dyDescent="0.1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</row>
    <row r="799" spans="1:34" ht="15.75" customHeight="1" x14ac:dyDescent="0.1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</row>
    <row r="800" spans="1:34" ht="15.75" customHeight="1" x14ac:dyDescent="0.1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</row>
    <row r="801" spans="1:34" ht="15.75" customHeight="1" x14ac:dyDescent="0.1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</row>
    <row r="802" spans="1:34" ht="15.75" customHeight="1" x14ac:dyDescent="0.1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</row>
    <row r="803" spans="1:34" ht="15.75" customHeight="1" x14ac:dyDescent="0.1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</row>
    <row r="804" spans="1:34" ht="15.75" customHeight="1" x14ac:dyDescent="0.1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</row>
    <row r="805" spans="1:34" ht="15.75" customHeight="1" x14ac:dyDescent="0.1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</row>
    <row r="806" spans="1:34" ht="15.75" customHeight="1" x14ac:dyDescent="0.1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</row>
    <row r="807" spans="1:34" ht="15.75" customHeight="1" x14ac:dyDescent="0.1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</row>
    <row r="808" spans="1:34" ht="15.75" customHeight="1" x14ac:dyDescent="0.1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</row>
    <row r="809" spans="1:34" ht="15.75" customHeight="1" x14ac:dyDescent="0.1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</row>
    <row r="810" spans="1:34" ht="15.75" customHeight="1" x14ac:dyDescent="0.1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</row>
    <row r="811" spans="1:34" ht="15.75" customHeight="1" x14ac:dyDescent="0.1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</row>
    <row r="812" spans="1:34" ht="15.75" customHeight="1" x14ac:dyDescent="0.1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</row>
    <row r="813" spans="1:34" ht="15.75" customHeight="1" x14ac:dyDescent="0.1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</row>
    <row r="814" spans="1:34" ht="15.75" customHeight="1" x14ac:dyDescent="0.1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</row>
    <row r="815" spans="1:34" ht="15.75" customHeight="1" x14ac:dyDescent="0.1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</row>
    <row r="816" spans="1:34" ht="15.75" customHeight="1" x14ac:dyDescent="0.1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</row>
    <row r="817" spans="1:34" ht="15.75" customHeight="1" x14ac:dyDescent="0.1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</row>
    <row r="818" spans="1:34" ht="15.75" customHeight="1" x14ac:dyDescent="0.1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</row>
    <row r="819" spans="1:34" ht="15.75" customHeight="1" x14ac:dyDescent="0.1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</row>
    <row r="820" spans="1:34" ht="15.75" customHeight="1" x14ac:dyDescent="0.1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</row>
    <row r="821" spans="1:34" ht="15.75" customHeight="1" x14ac:dyDescent="0.1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</row>
    <row r="822" spans="1:34" ht="15.75" customHeight="1" x14ac:dyDescent="0.1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</row>
    <row r="823" spans="1:34" ht="15.75" customHeight="1" x14ac:dyDescent="0.1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</row>
    <row r="824" spans="1:34" ht="15.75" customHeight="1" x14ac:dyDescent="0.1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</row>
    <row r="825" spans="1:34" ht="15.75" customHeight="1" x14ac:dyDescent="0.1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</row>
    <row r="826" spans="1:34" ht="15.75" customHeight="1" x14ac:dyDescent="0.1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</row>
    <row r="827" spans="1:34" ht="15.75" customHeight="1" x14ac:dyDescent="0.1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</row>
    <row r="828" spans="1:34" ht="15.75" customHeight="1" x14ac:dyDescent="0.1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</row>
    <row r="829" spans="1:34" ht="15.75" customHeight="1" x14ac:dyDescent="0.1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</row>
    <row r="830" spans="1:34" ht="15.75" customHeight="1" x14ac:dyDescent="0.1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</row>
    <row r="831" spans="1:34" ht="15.75" customHeight="1" x14ac:dyDescent="0.1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</row>
    <row r="832" spans="1:34" ht="15.75" customHeight="1" x14ac:dyDescent="0.1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</row>
    <row r="833" spans="1:34" ht="15.75" customHeight="1" x14ac:dyDescent="0.1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</row>
    <row r="834" spans="1:34" ht="15.75" customHeight="1" x14ac:dyDescent="0.1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</row>
    <row r="835" spans="1:34" ht="15.75" customHeight="1" x14ac:dyDescent="0.1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</row>
    <row r="836" spans="1:34" ht="15.75" customHeight="1" x14ac:dyDescent="0.1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</row>
    <row r="837" spans="1:34" ht="15.75" customHeight="1" x14ac:dyDescent="0.1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</row>
    <row r="838" spans="1:34" ht="15.75" customHeight="1" x14ac:dyDescent="0.1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</row>
    <row r="839" spans="1:34" ht="15.75" customHeight="1" x14ac:dyDescent="0.1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</row>
    <row r="840" spans="1:34" ht="15.75" customHeight="1" x14ac:dyDescent="0.1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</row>
    <row r="841" spans="1:34" ht="15.75" customHeight="1" x14ac:dyDescent="0.1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</row>
    <row r="842" spans="1:34" ht="15.75" customHeight="1" x14ac:dyDescent="0.1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</row>
    <row r="843" spans="1:34" ht="15.75" customHeight="1" x14ac:dyDescent="0.1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</row>
    <row r="844" spans="1:34" ht="15.75" customHeight="1" x14ac:dyDescent="0.1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</row>
    <row r="845" spans="1:34" ht="15.75" customHeight="1" x14ac:dyDescent="0.1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</row>
    <row r="846" spans="1:34" ht="15.75" customHeight="1" x14ac:dyDescent="0.1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</row>
    <row r="847" spans="1:34" ht="15.75" customHeight="1" x14ac:dyDescent="0.1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</row>
    <row r="848" spans="1:34" ht="15.75" customHeight="1" x14ac:dyDescent="0.1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</row>
    <row r="849" spans="1:34" ht="15.75" customHeight="1" x14ac:dyDescent="0.1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</row>
    <row r="850" spans="1:34" ht="15.75" customHeight="1" x14ac:dyDescent="0.1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</row>
    <row r="851" spans="1:34" ht="15.75" customHeight="1" x14ac:dyDescent="0.1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</row>
    <row r="852" spans="1:34" ht="15.75" customHeight="1" x14ac:dyDescent="0.1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</row>
    <row r="853" spans="1:34" ht="15.75" customHeight="1" x14ac:dyDescent="0.1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</row>
    <row r="854" spans="1:34" ht="15.75" customHeight="1" x14ac:dyDescent="0.1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</row>
    <row r="855" spans="1:34" ht="15.75" customHeight="1" x14ac:dyDescent="0.1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</row>
    <row r="856" spans="1:34" ht="15.75" customHeight="1" x14ac:dyDescent="0.1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</row>
    <row r="857" spans="1:34" ht="15.75" customHeight="1" x14ac:dyDescent="0.1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</row>
    <row r="858" spans="1:34" ht="15.75" customHeight="1" x14ac:dyDescent="0.1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</row>
    <row r="859" spans="1:34" ht="15.75" customHeight="1" x14ac:dyDescent="0.1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</row>
    <row r="860" spans="1:34" ht="15.75" customHeight="1" x14ac:dyDescent="0.1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</row>
    <row r="861" spans="1:34" ht="15.75" customHeight="1" x14ac:dyDescent="0.1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</row>
    <row r="862" spans="1:34" ht="15.75" customHeight="1" x14ac:dyDescent="0.1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</row>
    <row r="863" spans="1:34" ht="15.75" customHeight="1" x14ac:dyDescent="0.1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</row>
    <row r="864" spans="1:34" ht="15.75" customHeight="1" x14ac:dyDescent="0.1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</row>
    <row r="865" spans="1:34" ht="15.75" customHeight="1" x14ac:dyDescent="0.1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</row>
    <row r="866" spans="1:34" ht="15.75" customHeight="1" x14ac:dyDescent="0.1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</row>
    <row r="867" spans="1:34" ht="15.75" customHeight="1" x14ac:dyDescent="0.1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</row>
    <row r="868" spans="1:34" ht="15.75" customHeight="1" x14ac:dyDescent="0.1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</row>
    <row r="869" spans="1:34" ht="15.75" customHeight="1" x14ac:dyDescent="0.1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</row>
    <row r="870" spans="1:34" ht="15.75" customHeight="1" x14ac:dyDescent="0.1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</row>
    <row r="871" spans="1:34" ht="15.75" customHeight="1" x14ac:dyDescent="0.1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</row>
    <row r="872" spans="1:34" ht="15.75" customHeight="1" x14ac:dyDescent="0.1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</row>
    <row r="873" spans="1:34" ht="15.75" customHeight="1" x14ac:dyDescent="0.1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</row>
    <row r="874" spans="1:34" ht="15.75" customHeight="1" x14ac:dyDescent="0.1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</row>
    <row r="875" spans="1:34" ht="15.75" customHeight="1" x14ac:dyDescent="0.1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</row>
    <row r="876" spans="1:34" ht="15.75" customHeight="1" x14ac:dyDescent="0.1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</row>
    <row r="877" spans="1:34" ht="15.75" customHeight="1" x14ac:dyDescent="0.1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</row>
    <row r="878" spans="1:34" ht="15.75" customHeight="1" x14ac:dyDescent="0.1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</row>
    <row r="879" spans="1:34" ht="15.75" customHeight="1" x14ac:dyDescent="0.1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</row>
    <row r="880" spans="1:34" ht="15.75" customHeight="1" x14ac:dyDescent="0.1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</row>
    <row r="881" spans="1:34" ht="15.75" customHeight="1" x14ac:dyDescent="0.1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</row>
    <row r="882" spans="1:34" ht="15.75" customHeight="1" x14ac:dyDescent="0.1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</row>
    <row r="883" spans="1:34" ht="15.75" customHeight="1" x14ac:dyDescent="0.1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</row>
    <row r="884" spans="1:34" ht="15.75" customHeight="1" x14ac:dyDescent="0.1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</row>
    <row r="885" spans="1:34" ht="15.75" customHeight="1" x14ac:dyDescent="0.1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</row>
    <row r="886" spans="1:34" ht="15.75" customHeight="1" x14ac:dyDescent="0.1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</row>
    <row r="887" spans="1:34" ht="15.75" customHeight="1" x14ac:dyDescent="0.1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</row>
    <row r="888" spans="1:34" ht="15.75" customHeight="1" x14ac:dyDescent="0.1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</row>
    <row r="889" spans="1:34" ht="15.75" customHeight="1" x14ac:dyDescent="0.1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</row>
    <row r="890" spans="1:34" ht="15.75" customHeight="1" x14ac:dyDescent="0.1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</row>
    <row r="891" spans="1:34" ht="15.75" customHeight="1" x14ac:dyDescent="0.1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</row>
    <row r="892" spans="1:34" ht="15.75" customHeight="1" x14ac:dyDescent="0.1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</row>
    <row r="893" spans="1:34" ht="15.75" customHeight="1" x14ac:dyDescent="0.1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</row>
    <row r="894" spans="1:34" ht="15.75" customHeight="1" x14ac:dyDescent="0.1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</row>
    <row r="895" spans="1:34" ht="15.75" customHeight="1" x14ac:dyDescent="0.1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</row>
    <row r="896" spans="1:34" ht="15.75" customHeight="1" x14ac:dyDescent="0.1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</row>
    <row r="897" spans="1:34" ht="15.75" customHeight="1" x14ac:dyDescent="0.1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</row>
    <row r="898" spans="1:34" ht="15.75" customHeight="1" x14ac:dyDescent="0.1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</row>
    <row r="899" spans="1:34" ht="15.75" customHeight="1" x14ac:dyDescent="0.1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</row>
    <row r="900" spans="1:34" ht="15.75" customHeight="1" x14ac:dyDescent="0.1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</row>
    <row r="901" spans="1:34" ht="15.75" customHeight="1" x14ac:dyDescent="0.1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</row>
    <row r="902" spans="1:34" ht="15.75" customHeight="1" x14ac:dyDescent="0.1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</row>
    <row r="903" spans="1:34" ht="15.75" customHeight="1" x14ac:dyDescent="0.1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</row>
    <row r="904" spans="1:34" ht="15.75" customHeight="1" x14ac:dyDescent="0.1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</row>
    <row r="905" spans="1:34" ht="15.75" customHeight="1" x14ac:dyDescent="0.1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</row>
    <row r="906" spans="1:34" ht="15.75" customHeight="1" x14ac:dyDescent="0.1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</row>
    <row r="907" spans="1:34" ht="15.75" customHeight="1" x14ac:dyDescent="0.1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</row>
    <row r="908" spans="1:34" ht="15.75" customHeight="1" x14ac:dyDescent="0.1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</row>
    <row r="909" spans="1:34" ht="15.75" customHeight="1" x14ac:dyDescent="0.1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</row>
    <row r="910" spans="1:34" ht="15.75" customHeight="1" x14ac:dyDescent="0.1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</row>
    <row r="911" spans="1:34" ht="15.75" customHeight="1" x14ac:dyDescent="0.1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</row>
    <row r="912" spans="1:34" ht="15.75" customHeight="1" x14ac:dyDescent="0.1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</row>
    <row r="913" spans="1:34" ht="15.75" customHeight="1" x14ac:dyDescent="0.1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</row>
    <row r="914" spans="1:34" ht="15.75" customHeight="1" x14ac:dyDescent="0.1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</row>
    <row r="915" spans="1:34" ht="15.75" customHeight="1" x14ac:dyDescent="0.1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</row>
    <row r="916" spans="1:34" ht="15.75" customHeight="1" x14ac:dyDescent="0.1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</row>
    <row r="917" spans="1:34" ht="15.75" customHeight="1" x14ac:dyDescent="0.1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</row>
    <row r="918" spans="1:34" ht="15.75" customHeight="1" x14ac:dyDescent="0.1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</row>
    <row r="919" spans="1:34" ht="15.75" customHeight="1" x14ac:dyDescent="0.1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</row>
    <row r="920" spans="1:34" ht="15.75" customHeight="1" x14ac:dyDescent="0.1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</row>
    <row r="921" spans="1:34" ht="15.75" customHeight="1" x14ac:dyDescent="0.1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</row>
    <row r="922" spans="1:34" ht="15.75" customHeight="1" x14ac:dyDescent="0.1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</row>
    <row r="923" spans="1:34" ht="15.75" customHeight="1" x14ac:dyDescent="0.1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</row>
    <row r="924" spans="1:34" ht="15.75" customHeight="1" x14ac:dyDescent="0.1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</row>
    <row r="925" spans="1:34" ht="15.75" customHeight="1" x14ac:dyDescent="0.1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</row>
    <row r="926" spans="1:34" ht="15.75" customHeight="1" x14ac:dyDescent="0.1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</row>
    <row r="927" spans="1:34" ht="15.75" customHeight="1" x14ac:dyDescent="0.1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</row>
    <row r="928" spans="1:34" ht="15.75" customHeight="1" x14ac:dyDescent="0.1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</row>
    <row r="929" spans="1:34" ht="15.75" customHeight="1" x14ac:dyDescent="0.1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</row>
    <row r="930" spans="1:34" ht="15.75" customHeight="1" x14ac:dyDescent="0.1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</row>
    <row r="931" spans="1:34" ht="15.75" customHeight="1" x14ac:dyDescent="0.1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</row>
    <row r="932" spans="1:34" ht="15.75" customHeight="1" x14ac:dyDescent="0.1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</row>
    <row r="933" spans="1:34" ht="15.75" customHeight="1" x14ac:dyDescent="0.1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</row>
    <row r="934" spans="1:34" ht="15.75" customHeight="1" x14ac:dyDescent="0.1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</row>
    <row r="935" spans="1:34" ht="15.75" customHeight="1" x14ac:dyDescent="0.1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</row>
    <row r="936" spans="1:34" ht="15.75" customHeight="1" x14ac:dyDescent="0.1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</row>
    <row r="937" spans="1:34" ht="15.75" customHeight="1" x14ac:dyDescent="0.1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</row>
    <row r="938" spans="1:34" ht="15.75" customHeight="1" x14ac:dyDescent="0.1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</row>
    <row r="939" spans="1:34" ht="15.75" customHeight="1" x14ac:dyDescent="0.1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</row>
    <row r="940" spans="1:34" ht="15.75" customHeight="1" x14ac:dyDescent="0.1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</row>
    <row r="941" spans="1:34" ht="15.75" customHeight="1" x14ac:dyDescent="0.1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</row>
    <row r="942" spans="1:34" ht="15.75" customHeight="1" x14ac:dyDescent="0.1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</row>
    <row r="943" spans="1:34" ht="15.75" customHeight="1" x14ac:dyDescent="0.1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</row>
    <row r="944" spans="1:34" ht="15.75" customHeight="1" x14ac:dyDescent="0.1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</row>
    <row r="945" spans="1:34" ht="15.75" customHeight="1" x14ac:dyDescent="0.1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</row>
    <row r="946" spans="1:34" ht="15.75" customHeight="1" x14ac:dyDescent="0.1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</row>
    <row r="947" spans="1:34" ht="15.75" customHeight="1" x14ac:dyDescent="0.1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</row>
    <row r="948" spans="1:34" ht="15.75" customHeight="1" x14ac:dyDescent="0.1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</row>
    <row r="949" spans="1:34" ht="15.75" customHeight="1" x14ac:dyDescent="0.1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</row>
    <row r="950" spans="1:34" ht="15.75" customHeight="1" x14ac:dyDescent="0.1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</row>
    <row r="951" spans="1:34" ht="15.75" customHeight="1" x14ac:dyDescent="0.1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</row>
    <row r="952" spans="1:34" ht="15.75" customHeight="1" x14ac:dyDescent="0.1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</row>
    <row r="953" spans="1:34" ht="15.75" customHeight="1" x14ac:dyDescent="0.1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</row>
    <row r="954" spans="1:34" ht="15.75" customHeight="1" x14ac:dyDescent="0.1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</row>
    <row r="955" spans="1:34" ht="15.75" customHeight="1" x14ac:dyDescent="0.1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</row>
    <row r="956" spans="1:34" ht="15.75" customHeight="1" x14ac:dyDescent="0.1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</row>
    <row r="957" spans="1:34" ht="15.75" customHeight="1" x14ac:dyDescent="0.1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</row>
    <row r="958" spans="1:34" ht="15.75" customHeight="1" x14ac:dyDescent="0.1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</row>
    <row r="959" spans="1:34" ht="15.75" customHeight="1" x14ac:dyDescent="0.1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</row>
    <row r="960" spans="1:34" ht="15.75" customHeight="1" x14ac:dyDescent="0.1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</row>
    <row r="961" spans="1:34" ht="15.75" customHeight="1" x14ac:dyDescent="0.1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</row>
    <row r="962" spans="1:34" ht="15.75" customHeight="1" x14ac:dyDescent="0.1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</row>
    <row r="963" spans="1:34" ht="15.75" customHeight="1" x14ac:dyDescent="0.1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</row>
    <row r="964" spans="1:34" ht="15.75" customHeight="1" x14ac:dyDescent="0.1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</row>
    <row r="965" spans="1:34" ht="15.75" customHeight="1" x14ac:dyDescent="0.1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</row>
    <row r="966" spans="1:34" ht="15.75" customHeight="1" x14ac:dyDescent="0.1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</row>
    <row r="967" spans="1:34" ht="15.75" customHeight="1" x14ac:dyDescent="0.1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</row>
    <row r="968" spans="1:34" ht="15.75" customHeight="1" x14ac:dyDescent="0.1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</row>
    <row r="969" spans="1:34" ht="15.75" customHeight="1" x14ac:dyDescent="0.1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</row>
    <row r="970" spans="1:34" ht="15.75" customHeight="1" x14ac:dyDescent="0.1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</row>
    <row r="971" spans="1:34" ht="15.75" customHeight="1" x14ac:dyDescent="0.1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</row>
    <row r="972" spans="1:34" ht="15.75" customHeight="1" x14ac:dyDescent="0.1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</row>
    <row r="973" spans="1:34" ht="15.75" customHeight="1" x14ac:dyDescent="0.1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</row>
    <row r="974" spans="1:34" ht="15.75" customHeight="1" x14ac:dyDescent="0.1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</row>
    <row r="975" spans="1:34" ht="15.75" customHeight="1" x14ac:dyDescent="0.1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</row>
    <row r="976" spans="1:34" ht="15.75" customHeight="1" x14ac:dyDescent="0.1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</row>
    <row r="977" spans="1:34" ht="15.75" customHeight="1" x14ac:dyDescent="0.1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</row>
    <row r="978" spans="1:34" ht="15.75" customHeight="1" x14ac:dyDescent="0.1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</row>
    <row r="979" spans="1:34" ht="15.75" customHeight="1" x14ac:dyDescent="0.1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</row>
    <row r="980" spans="1:34" ht="15.75" customHeight="1" x14ac:dyDescent="0.1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</row>
    <row r="981" spans="1:34" ht="15.75" customHeight="1" x14ac:dyDescent="0.1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</row>
    <row r="982" spans="1:34" ht="15.75" customHeight="1" x14ac:dyDescent="0.1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</row>
    <row r="983" spans="1:34" ht="15.75" customHeight="1" x14ac:dyDescent="0.1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</row>
    <row r="984" spans="1:34" ht="15.75" customHeight="1" x14ac:dyDescent="0.1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</row>
    <row r="985" spans="1:34" ht="15.75" customHeight="1" x14ac:dyDescent="0.1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</row>
    <row r="986" spans="1:34" ht="15.75" customHeight="1" x14ac:dyDescent="0.1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</row>
    <row r="987" spans="1:34" ht="15.75" customHeight="1" x14ac:dyDescent="0.1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</row>
    <row r="988" spans="1:34" ht="15.75" customHeight="1" x14ac:dyDescent="0.1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</row>
    <row r="989" spans="1:34" ht="15.75" customHeight="1" x14ac:dyDescent="0.1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</row>
    <row r="990" spans="1:34" ht="15.75" customHeight="1" x14ac:dyDescent="0.1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</row>
    <row r="991" spans="1:34" ht="15.75" customHeight="1" x14ac:dyDescent="0.1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</row>
    <row r="992" spans="1:34" ht="15.75" customHeight="1" x14ac:dyDescent="0.1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</row>
    <row r="993" spans="1:34" ht="15.75" customHeight="1" x14ac:dyDescent="0.1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</row>
    <row r="994" spans="1:34" ht="15.75" customHeight="1" x14ac:dyDescent="0.1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</row>
    <row r="995" spans="1:34" ht="15.75" customHeight="1" x14ac:dyDescent="0.1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</row>
    <row r="996" spans="1:34" ht="15.75" customHeight="1" x14ac:dyDescent="0.1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</row>
    <row r="997" spans="1:34" ht="15.75" customHeight="1" x14ac:dyDescent="0.1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</row>
    <row r="998" spans="1:34" ht="15.75" customHeight="1" x14ac:dyDescent="0.1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</row>
    <row r="999" spans="1:34" ht="15.75" customHeight="1" x14ac:dyDescent="0.1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</row>
    <row r="1000" spans="1:34" ht="15.75" customHeight="1" x14ac:dyDescent="0.1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</row>
  </sheetData>
  <mergeCells count="85">
    <mergeCell ref="Q32:R32"/>
    <mergeCell ref="Q33:R33"/>
    <mergeCell ref="Q27:R27"/>
    <mergeCell ref="Q28:R28"/>
    <mergeCell ref="Q29:R29"/>
    <mergeCell ref="Q30:R30"/>
    <mergeCell ref="Q31:R31"/>
    <mergeCell ref="P22:R22"/>
    <mergeCell ref="Q23:R23"/>
    <mergeCell ref="Q24:R24"/>
    <mergeCell ref="Q25:R25"/>
    <mergeCell ref="Q26:R26"/>
    <mergeCell ref="F22:H22"/>
    <mergeCell ref="F23:F24"/>
    <mergeCell ref="G23:H24"/>
    <mergeCell ref="F25:F26"/>
    <mergeCell ref="G25:H26"/>
    <mergeCell ref="K23:M24"/>
    <mergeCell ref="K25:M26"/>
    <mergeCell ref="K28:M29"/>
    <mergeCell ref="K30:M31"/>
    <mergeCell ref="K33:M34"/>
    <mergeCell ref="U14:W14"/>
    <mergeCell ref="U16:V18"/>
    <mergeCell ref="W16:W18"/>
    <mergeCell ref="F14:H14"/>
    <mergeCell ref="F15:G15"/>
    <mergeCell ref="K15:L15"/>
    <mergeCell ref="P15:Q15"/>
    <mergeCell ref="U15:V15"/>
    <mergeCell ref="F16:G18"/>
    <mergeCell ref="H16:H18"/>
    <mergeCell ref="K16:L18"/>
    <mergeCell ref="M16:M18"/>
    <mergeCell ref="P16:Q18"/>
    <mergeCell ref="R16:R18"/>
    <mergeCell ref="F1:R1"/>
    <mergeCell ref="F3:R6"/>
    <mergeCell ref="F7:R11"/>
    <mergeCell ref="F12:R12"/>
    <mergeCell ref="K14:M14"/>
    <mergeCell ref="P14:R14"/>
    <mergeCell ref="F52:G52"/>
    <mergeCell ref="H52:L52"/>
    <mergeCell ref="M52:R52"/>
    <mergeCell ref="H55:L55"/>
    <mergeCell ref="M55:R55"/>
    <mergeCell ref="F53:G53"/>
    <mergeCell ref="H53:L53"/>
    <mergeCell ref="M53:R53"/>
    <mergeCell ref="F54:G54"/>
    <mergeCell ref="H54:L54"/>
    <mergeCell ref="M54:R54"/>
    <mergeCell ref="F55:G55"/>
    <mergeCell ref="H50:L50"/>
    <mergeCell ref="M50:R50"/>
    <mergeCell ref="F50:G50"/>
    <mergeCell ref="F51:G51"/>
    <mergeCell ref="H51:L51"/>
    <mergeCell ref="M51:R51"/>
    <mergeCell ref="F42:H43"/>
    <mergeCell ref="F44:H45"/>
    <mergeCell ref="H48:L48"/>
    <mergeCell ref="N48:R48"/>
    <mergeCell ref="F49:G49"/>
    <mergeCell ref="H49:L49"/>
    <mergeCell ref="M49:R49"/>
    <mergeCell ref="Q34:R34"/>
    <mergeCell ref="Q35:R35"/>
    <mergeCell ref="Q36:R36"/>
    <mergeCell ref="K39:R39"/>
    <mergeCell ref="K40:R45"/>
    <mergeCell ref="K35:M36"/>
    <mergeCell ref="F27:F28"/>
    <mergeCell ref="G27:H28"/>
    <mergeCell ref="F29:F30"/>
    <mergeCell ref="G29:H30"/>
    <mergeCell ref="F31:F32"/>
    <mergeCell ref="G31:H32"/>
    <mergeCell ref="F33:F34"/>
    <mergeCell ref="F35:F36"/>
    <mergeCell ref="G35:H36"/>
    <mergeCell ref="F39:H39"/>
    <mergeCell ref="F40:H41"/>
    <mergeCell ref="G33:H34"/>
  </mergeCells>
  <hyperlinks>
    <hyperlink ref="F40" r:id="rId1" xr:uid="{00000000-0004-0000-0000-000000000000}"/>
  </hyperlinks>
  <pageMargins left="0.7" right="0.7" top="0.75" bottom="0.75" header="0" footer="0"/>
  <pageSetup orientation="landscape"/>
  <headerFooter>
    <oddFooter>&amp;C000000000000000000000000000000000000&amp;P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016"/>
  <sheetViews>
    <sheetView showGridLines="0" topLeftCell="A245" workbookViewId="0">
      <selection activeCell="H70" sqref="H70"/>
    </sheetView>
  </sheetViews>
  <sheetFormatPr baseColWidth="10" defaultColWidth="12.6640625" defaultRowHeight="15" customHeight="1" x14ac:dyDescent="0.15"/>
  <cols>
    <col min="1" max="1" width="2.6640625" customWidth="1"/>
    <col min="2" max="2" width="12.5" customWidth="1"/>
    <col min="3" max="3" width="18" customWidth="1"/>
    <col min="4" max="4" width="29.1640625" customWidth="1"/>
    <col min="5" max="5" width="54.6640625" customWidth="1"/>
    <col min="6" max="6" width="16.1640625" customWidth="1"/>
    <col min="7" max="7" width="19.1640625" customWidth="1"/>
    <col min="8" max="8" width="14.33203125" customWidth="1"/>
    <col min="9" max="9" width="13.83203125" customWidth="1"/>
    <col min="10" max="10" width="14.5" customWidth="1"/>
    <col min="11" max="12" width="13.83203125" customWidth="1"/>
    <col min="13" max="14" width="14.33203125" customWidth="1"/>
    <col min="15" max="15" width="15.6640625" customWidth="1"/>
    <col min="16" max="16" width="13.83203125" customWidth="1"/>
    <col min="17" max="17" width="15.6640625" customWidth="1"/>
    <col min="18" max="19" width="14.5" customWidth="1"/>
    <col min="20" max="21" width="15.6640625" customWidth="1"/>
    <col min="22" max="22" width="15.1640625" customWidth="1"/>
    <col min="23" max="23" width="13.33203125" customWidth="1"/>
    <col min="24" max="24" width="2.6640625" customWidth="1"/>
    <col min="25" max="26" width="23" customWidth="1"/>
    <col min="27" max="27" width="23.33203125" customWidth="1"/>
    <col min="28" max="28" width="2.6640625" customWidth="1"/>
    <col min="29" max="29" width="23.1640625" customWidth="1"/>
    <col min="30" max="31" width="23.33203125" customWidth="1"/>
    <col min="32" max="32" width="2.6640625" customWidth="1"/>
    <col min="33" max="33" width="15.6640625" customWidth="1"/>
    <col min="34" max="36" width="16.5" customWidth="1"/>
    <col min="37" max="48" width="15.6640625" customWidth="1"/>
    <col min="49" max="49" width="2.6640625" customWidth="1"/>
    <col min="50" max="50" width="14.6640625" customWidth="1"/>
    <col min="51" max="51" width="13.6640625" customWidth="1"/>
    <col min="52" max="52" width="15.6640625" customWidth="1"/>
    <col min="53" max="54" width="16.5" customWidth="1"/>
    <col min="55" max="55" width="20.1640625" customWidth="1"/>
    <col min="56" max="56" width="18" customWidth="1"/>
    <col min="57" max="57" width="16.5" customWidth="1"/>
    <col min="58" max="58" width="15.6640625" customWidth="1"/>
    <col min="59" max="59" width="16.5" customWidth="1"/>
    <col min="60" max="63" width="15.6640625" customWidth="1"/>
    <col min="64" max="64" width="2.6640625" customWidth="1"/>
    <col min="65" max="65" width="22.5" customWidth="1"/>
    <col min="66" max="66" width="22.33203125" customWidth="1"/>
    <col min="67" max="71" width="22.6640625" customWidth="1"/>
    <col min="72" max="74" width="2.6640625" customWidth="1"/>
  </cols>
  <sheetData>
    <row r="1" spans="1:74" ht="14.25" customHeight="1" x14ac:dyDescent="0.15">
      <c r="A1" s="54"/>
      <c r="B1" s="55"/>
      <c r="C1" s="56"/>
      <c r="D1" s="56"/>
      <c r="E1" s="57"/>
      <c r="F1" s="58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59"/>
      <c r="AA1" s="59"/>
      <c r="AB1" s="59"/>
      <c r="AC1" s="59"/>
      <c r="AD1" s="59"/>
      <c r="AE1" s="59"/>
      <c r="AF1" s="63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60"/>
      <c r="BT1" s="64"/>
      <c r="BU1" s="64"/>
      <c r="BV1" s="65"/>
    </row>
    <row r="2" spans="1:74" ht="18.75" customHeight="1" x14ac:dyDescent="0.15">
      <c r="A2" s="64"/>
      <c r="B2" s="806"/>
      <c r="C2" s="738"/>
      <c r="D2" s="794"/>
      <c r="E2" s="66"/>
      <c r="F2" s="67"/>
      <c r="G2" s="68"/>
      <c r="H2" s="68"/>
      <c r="I2" s="68"/>
      <c r="J2" s="68"/>
      <c r="K2" s="68"/>
      <c r="L2" s="68"/>
      <c r="M2" s="68"/>
      <c r="N2" s="69"/>
      <c r="O2" s="69"/>
      <c r="P2" s="68"/>
      <c r="Q2" s="68"/>
      <c r="R2" s="68"/>
      <c r="S2" s="68"/>
      <c r="T2" s="68"/>
      <c r="U2" s="68"/>
      <c r="V2" s="68"/>
      <c r="W2" s="70"/>
      <c r="X2" s="61"/>
      <c r="Y2" s="71"/>
      <c r="Z2" s="69"/>
      <c r="AA2" s="69"/>
      <c r="AB2" s="69"/>
      <c r="AC2" s="69"/>
      <c r="AD2" s="69"/>
      <c r="AE2" s="69"/>
      <c r="AF2" s="72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73"/>
      <c r="AW2" s="74"/>
      <c r="AX2" s="71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73"/>
      <c r="BL2" s="74"/>
      <c r="BM2" s="71"/>
      <c r="BN2" s="69"/>
      <c r="BO2" s="69"/>
      <c r="BP2" s="69"/>
      <c r="BQ2" s="69"/>
      <c r="BR2" s="69"/>
      <c r="BS2" s="73"/>
      <c r="BT2" s="75"/>
      <c r="BU2" s="75"/>
      <c r="BV2" s="76"/>
    </row>
    <row r="3" spans="1:74" ht="56.25" customHeight="1" x14ac:dyDescent="0.45">
      <c r="A3" s="77"/>
      <c r="B3" s="743"/>
      <c r="C3" s="744"/>
      <c r="D3" s="807"/>
      <c r="E3" s="78"/>
      <c r="F3" s="808"/>
      <c r="G3" s="809"/>
      <c r="H3" s="809"/>
      <c r="I3" s="809"/>
      <c r="J3" s="809"/>
      <c r="K3" s="809"/>
      <c r="L3" s="809"/>
      <c r="M3" s="810"/>
      <c r="N3" s="79"/>
      <c r="O3" s="80"/>
      <c r="P3" s="81"/>
      <c r="Q3" s="82"/>
      <c r="R3" s="82"/>
      <c r="S3" s="82"/>
      <c r="T3" s="82"/>
      <c r="U3" s="82"/>
      <c r="V3" s="82"/>
      <c r="W3" s="83"/>
      <c r="X3" s="61"/>
      <c r="Y3" s="84"/>
      <c r="Z3" s="85"/>
      <c r="AA3" s="85"/>
      <c r="AB3" s="85"/>
      <c r="AC3" s="85"/>
      <c r="AD3" s="85"/>
      <c r="AE3" s="85"/>
      <c r="AF3" s="86"/>
      <c r="AG3" s="87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9"/>
      <c r="AW3" s="90"/>
      <c r="AX3" s="91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9"/>
      <c r="BL3" s="90"/>
      <c r="BM3" s="91"/>
      <c r="BN3" s="88"/>
      <c r="BO3" s="88"/>
      <c r="BP3" s="88"/>
      <c r="BQ3" s="88"/>
      <c r="BR3" s="88"/>
      <c r="BS3" s="89"/>
      <c r="BT3" s="75"/>
      <c r="BU3" s="75"/>
      <c r="BV3" s="76"/>
    </row>
    <row r="4" spans="1:74" ht="51.75" customHeight="1" x14ac:dyDescent="0.45">
      <c r="A4" s="77"/>
      <c r="B4" s="743"/>
      <c r="C4" s="744"/>
      <c r="D4" s="807"/>
      <c r="E4" s="78"/>
      <c r="F4" s="92"/>
      <c r="G4" s="82"/>
      <c r="H4" s="82"/>
      <c r="I4" s="82"/>
      <c r="J4" s="82"/>
      <c r="K4" s="82"/>
      <c r="L4" s="82"/>
      <c r="M4" s="93"/>
      <c r="N4" s="79"/>
      <c r="O4" s="94" t="s">
        <v>52</v>
      </c>
      <c r="P4" s="81"/>
      <c r="Q4" s="82"/>
      <c r="R4" s="82"/>
      <c r="S4" s="82"/>
      <c r="T4" s="82"/>
      <c r="U4" s="82"/>
      <c r="V4" s="82"/>
      <c r="W4" s="83"/>
      <c r="X4" s="61"/>
      <c r="Y4" s="95"/>
      <c r="Z4" s="96"/>
      <c r="AA4" s="96"/>
      <c r="AB4" s="96"/>
      <c r="AC4" s="96"/>
      <c r="AD4" s="96"/>
      <c r="AE4" s="96"/>
      <c r="AF4" s="97"/>
      <c r="AG4" s="98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100"/>
      <c r="AW4" s="101"/>
      <c r="AX4" s="102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100"/>
      <c r="BL4" s="101"/>
      <c r="BM4" s="102"/>
      <c r="BN4" s="99"/>
      <c r="BO4" s="99"/>
      <c r="BP4" s="99"/>
      <c r="BQ4" s="99"/>
      <c r="BR4" s="99"/>
      <c r="BS4" s="100"/>
      <c r="BT4" s="75"/>
      <c r="BU4" s="75"/>
      <c r="BV4" s="76"/>
    </row>
    <row r="5" spans="1:74" ht="56.25" customHeight="1" x14ac:dyDescent="0.45">
      <c r="A5" s="77"/>
      <c r="B5" s="743"/>
      <c r="C5" s="744"/>
      <c r="D5" s="807"/>
      <c r="E5" s="78"/>
      <c r="F5" s="81"/>
      <c r="G5" s="103"/>
      <c r="H5" s="82"/>
      <c r="I5" s="82"/>
      <c r="J5" s="82"/>
      <c r="K5" s="82"/>
      <c r="L5" s="82"/>
      <c r="M5" s="93"/>
      <c r="N5" s="79"/>
      <c r="O5" s="94" t="s">
        <v>53</v>
      </c>
      <c r="P5" s="81"/>
      <c r="Q5" s="82"/>
      <c r="R5" s="82"/>
      <c r="S5" s="82"/>
      <c r="T5" s="82"/>
      <c r="U5" s="82"/>
      <c r="V5" s="82"/>
      <c r="W5" s="83"/>
      <c r="X5" s="61"/>
      <c r="Y5" s="95"/>
      <c r="Z5" s="96"/>
      <c r="AA5" s="96"/>
      <c r="AB5" s="96"/>
      <c r="AC5" s="96"/>
      <c r="AD5" s="96"/>
      <c r="AE5" s="96"/>
      <c r="AF5" s="97"/>
      <c r="AG5" s="98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100"/>
      <c r="AW5" s="101"/>
      <c r="AX5" s="102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100"/>
      <c r="BL5" s="101"/>
      <c r="BM5" s="102"/>
      <c r="BN5" s="99"/>
      <c r="BO5" s="99"/>
      <c r="BP5" s="99"/>
      <c r="BQ5" s="99"/>
      <c r="BR5" s="99"/>
      <c r="BS5" s="100"/>
      <c r="BT5" s="75"/>
      <c r="BU5" s="75"/>
      <c r="BV5" s="76"/>
    </row>
    <row r="6" spans="1:74" ht="96.75" customHeight="1" x14ac:dyDescent="0.2">
      <c r="A6" s="104"/>
      <c r="B6" s="732"/>
      <c r="C6" s="739"/>
      <c r="D6" s="795"/>
      <c r="E6" s="105"/>
      <c r="F6" s="106"/>
      <c r="G6" s="107"/>
      <c r="H6" s="108"/>
      <c r="I6" s="109"/>
      <c r="J6" s="109"/>
      <c r="K6" s="109"/>
      <c r="L6" s="109"/>
      <c r="M6" s="110"/>
      <c r="N6" s="111"/>
      <c r="O6" s="112"/>
      <c r="P6" s="109"/>
      <c r="Q6" s="109"/>
      <c r="R6" s="109"/>
      <c r="S6" s="109"/>
      <c r="T6" s="109"/>
      <c r="U6" s="109"/>
      <c r="V6" s="109"/>
      <c r="W6" s="113"/>
      <c r="X6" s="61"/>
      <c r="Y6" s="114"/>
      <c r="Z6" s="115"/>
      <c r="AA6" s="115"/>
      <c r="AB6" s="115"/>
      <c r="AC6" s="115"/>
      <c r="AD6" s="115"/>
      <c r="AE6" s="115"/>
      <c r="AF6" s="116"/>
      <c r="AG6" s="117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9"/>
      <c r="AW6" s="101"/>
      <c r="AX6" s="120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9"/>
      <c r="BL6" s="101"/>
      <c r="BM6" s="120"/>
      <c r="BN6" s="118"/>
      <c r="BO6" s="118"/>
      <c r="BP6" s="118"/>
      <c r="BQ6" s="118"/>
      <c r="BR6" s="118"/>
      <c r="BS6" s="119"/>
      <c r="BT6" s="121"/>
      <c r="BU6" s="121"/>
      <c r="BV6" s="76"/>
    </row>
    <row r="7" spans="1:74" ht="10.5" customHeight="1" x14ac:dyDescent="0.1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3"/>
      <c r="BV7" s="124"/>
    </row>
    <row r="8" spans="1:74" ht="10.5" customHeight="1" x14ac:dyDescent="0.15">
      <c r="A8" s="125"/>
      <c r="B8" s="126"/>
      <c r="C8" s="122"/>
      <c r="D8" s="61"/>
      <c r="E8" s="61"/>
      <c r="F8" s="127"/>
      <c r="G8" s="128"/>
      <c r="H8" s="129"/>
      <c r="I8" s="129"/>
      <c r="J8" s="129"/>
      <c r="K8" s="129"/>
      <c r="L8" s="129"/>
      <c r="M8" s="129"/>
      <c r="N8" s="129"/>
      <c r="O8" s="130"/>
      <c r="P8" s="131"/>
      <c r="Q8" s="131"/>
      <c r="R8" s="132"/>
      <c r="S8" s="131"/>
      <c r="T8" s="131"/>
      <c r="U8" s="131"/>
      <c r="V8" s="133"/>
      <c r="W8" s="134"/>
      <c r="X8" s="135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36"/>
    </row>
    <row r="9" spans="1:74" ht="45.75" customHeight="1" x14ac:dyDescent="0.15">
      <c r="A9" s="125"/>
      <c r="B9" s="137" t="s">
        <v>54</v>
      </c>
      <c r="C9" s="138"/>
      <c r="D9" s="139" t="s">
        <v>55</v>
      </c>
      <c r="E9" s="140"/>
      <c r="F9" s="811" t="s">
        <v>56</v>
      </c>
      <c r="G9" s="735"/>
      <c r="H9" s="735"/>
      <c r="I9" s="735"/>
      <c r="J9" s="735"/>
      <c r="K9" s="735"/>
      <c r="L9" s="735"/>
      <c r="M9" s="735"/>
      <c r="N9" s="735"/>
      <c r="O9" s="735"/>
      <c r="P9" s="735"/>
      <c r="Q9" s="735"/>
      <c r="R9" s="735"/>
      <c r="S9" s="735"/>
      <c r="T9" s="735"/>
      <c r="U9" s="735"/>
      <c r="V9" s="735"/>
      <c r="W9" s="736"/>
      <c r="X9" s="141"/>
      <c r="Y9" s="142"/>
      <c r="Z9" s="142"/>
      <c r="AA9" s="143"/>
      <c r="AB9" s="141"/>
      <c r="AC9" s="142"/>
      <c r="AD9" s="142"/>
      <c r="AE9" s="142"/>
      <c r="AF9" s="144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26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26"/>
      <c r="BM9" s="145"/>
      <c r="BN9" s="145"/>
      <c r="BO9" s="145"/>
      <c r="BP9" s="145"/>
      <c r="BQ9" s="145"/>
      <c r="BR9" s="145"/>
      <c r="BS9" s="145"/>
      <c r="BT9" s="126"/>
      <c r="BU9" s="126"/>
      <c r="BV9" s="136"/>
    </row>
    <row r="10" spans="1:74" ht="43.5" customHeight="1" x14ac:dyDescent="0.1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805" t="s">
        <v>57</v>
      </c>
      <c r="AH10" s="735"/>
      <c r="AI10" s="735"/>
      <c r="AJ10" s="735"/>
      <c r="AK10" s="735"/>
      <c r="AL10" s="735"/>
      <c r="AM10" s="735"/>
      <c r="AN10" s="735"/>
      <c r="AO10" s="735"/>
      <c r="AP10" s="735"/>
      <c r="AQ10" s="735"/>
      <c r="AR10" s="735"/>
      <c r="AS10" s="735"/>
      <c r="AT10" s="735"/>
      <c r="AU10" s="735"/>
      <c r="AV10" s="736"/>
      <c r="AW10" s="122"/>
      <c r="AX10" s="146"/>
      <c r="AY10" s="147"/>
      <c r="AZ10" s="148" t="s">
        <v>58</v>
      </c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50"/>
      <c r="BL10" s="122"/>
      <c r="BM10" s="805" t="s">
        <v>59</v>
      </c>
      <c r="BN10" s="735"/>
      <c r="BO10" s="735"/>
      <c r="BP10" s="735"/>
      <c r="BQ10" s="735"/>
      <c r="BR10" s="735"/>
      <c r="BS10" s="736"/>
      <c r="BT10" s="122"/>
      <c r="BU10" s="123"/>
      <c r="BV10" s="124"/>
    </row>
    <row r="11" spans="1:74" ht="57.75" customHeight="1" x14ac:dyDescent="0.2">
      <c r="A11" s="125"/>
      <c r="B11" s="151"/>
      <c r="C11" s="152"/>
      <c r="D11" s="152" t="s">
        <v>60</v>
      </c>
      <c r="E11" s="153"/>
      <c r="F11" s="154"/>
      <c r="G11" s="155"/>
      <c r="H11" s="156"/>
      <c r="I11" s="157"/>
      <c r="J11" s="157"/>
      <c r="K11" s="157"/>
      <c r="L11" s="157"/>
      <c r="M11" s="157"/>
      <c r="N11" s="158"/>
      <c r="O11" s="159" t="s">
        <v>61</v>
      </c>
      <c r="P11" s="160"/>
      <c r="Q11" s="160"/>
      <c r="R11" s="160"/>
      <c r="S11" s="160"/>
      <c r="T11" s="160"/>
      <c r="U11" s="160"/>
      <c r="V11" s="160"/>
      <c r="W11" s="161"/>
      <c r="X11" s="61"/>
      <c r="Y11" s="787" t="s">
        <v>62</v>
      </c>
      <c r="Z11" s="787" t="s">
        <v>63</v>
      </c>
      <c r="AA11" s="787" t="s">
        <v>64</v>
      </c>
      <c r="AB11" s="162"/>
      <c r="AC11" s="787" t="s">
        <v>65</v>
      </c>
      <c r="AD11" s="787" t="s">
        <v>66</v>
      </c>
      <c r="AE11" s="787" t="s">
        <v>67</v>
      </c>
      <c r="AF11" s="163"/>
      <c r="AG11" s="787" t="s">
        <v>68</v>
      </c>
      <c r="AH11" s="787" t="s">
        <v>69</v>
      </c>
      <c r="AI11" s="787" t="s">
        <v>70</v>
      </c>
      <c r="AJ11" s="787" t="s">
        <v>71</v>
      </c>
      <c r="AK11" s="787" t="s">
        <v>72</v>
      </c>
      <c r="AL11" s="787" t="s">
        <v>73</v>
      </c>
      <c r="AM11" s="787" t="s">
        <v>74</v>
      </c>
      <c r="AN11" s="787" t="s">
        <v>75</v>
      </c>
      <c r="AO11" s="787" t="s">
        <v>76</v>
      </c>
      <c r="AP11" s="787" t="s">
        <v>77</v>
      </c>
      <c r="AQ11" s="787" t="s">
        <v>29</v>
      </c>
      <c r="AR11" s="787" t="s">
        <v>78</v>
      </c>
      <c r="AS11" s="787" t="s">
        <v>79</v>
      </c>
      <c r="AT11" s="787" t="s">
        <v>33</v>
      </c>
      <c r="AU11" s="787" t="s">
        <v>35</v>
      </c>
      <c r="AV11" s="787" t="s">
        <v>36</v>
      </c>
      <c r="AW11" s="101"/>
      <c r="AX11" s="781" t="s">
        <v>80</v>
      </c>
      <c r="AY11" s="781" t="s">
        <v>81</v>
      </c>
      <c r="AZ11" s="781" t="s">
        <v>80</v>
      </c>
      <c r="BA11" s="781" t="s">
        <v>81</v>
      </c>
      <c r="BB11" s="781" t="s">
        <v>80</v>
      </c>
      <c r="BC11" s="781" t="s">
        <v>81</v>
      </c>
      <c r="BD11" s="781" t="s">
        <v>80</v>
      </c>
      <c r="BE11" s="781" t="s">
        <v>81</v>
      </c>
      <c r="BF11" s="781" t="s">
        <v>80</v>
      </c>
      <c r="BG11" s="781" t="s">
        <v>81</v>
      </c>
      <c r="BH11" s="781" t="s">
        <v>80</v>
      </c>
      <c r="BI11" s="781" t="s">
        <v>81</v>
      </c>
      <c r="BJ11" s="781" t="s">
        <v>80</v>
      </c>
      <c r="BK11" s="783" t="s">
        <v>81</v>
      </c>
      <c r="BL11" s="101"/>
      <c r="BM11" s="778" t="s">
        <v>82</v>
      </c>
      <c r="BN11" s="778" t="s">
        <v>83</v>
      </c>
      <c r="BO11" s="778" t="s">
        <v>84</v>
      </c>
      <c r="BP11" s="778" t="s">
        <v>85</v>
      </c>
      <c r="BQ11" s="778" t="s">
        <v>86</v>
      </c>
      <c r="BR11" s="778" t="s">
        <v>87</v>
      </c>
      <c r="BS11" s="780" t="s">
        <v>88</v>
      </c>
      <c r="BT11" s="126"/>
      <c r="BU11" s="126"/>
      <c r="BV11" s="136"/>
    </row>
    <row r="12" spans="1:74" ht="28.5" customHeight="1" x14ac:dyDescent="0.2">
      <c r="A12" s="125"/>
      <c r="B12" s="164"/>
      <c r="C12" s="165"/>
      <c r="D12" s="165"/>
      <c r="E12" s="165"/>
      <c r="F12" s="166"/>
      <c r="G12" s="167"/>
      <c r="H12" s="156"/>
      <c r="I12" s="157"/>
      <c r="J12" s="168" t="s">
        <v>89</v>
      </c>
      <c r="K12" s="169"/>
      <c r="L12" s="169"/>
      <c r="M12" s="170"/>
      <c r="N12" s="160"/>
      <c r="O12" s="157"/>
      <c r="P12" s="160"/>
      <c r="Q12" s="160"/>
      <c r="R12" s="160"/>
      <c r="S12" s="160"/>
      <c r="T12" s="160"/>
      <c r="U12" s="160"/>
      <c r="V12" s="160"/>
      <c r="W12" s="161"/>
      <c r="X12" s="61"/>
      <c r="Y12" s="768"/>
      <c r="Z12" s="768"/>
      <c r="AA12" s="768"/>
      <c r="AB12" s="171"/>
      <c r="AC12" s="768"/>
      <c r="AD12" s="768"/>
      <c r="AE12" s="768"/>
      <c r="AF12" s="163"/>
      <c r="AG12" s="768"/>
      <c r="AH12" s="768"/>
      <c r="AI12" s="768"/>
      <c r="AJ12" s="768"/>
      <c r="AK12" s="768"/>
      <c r="AL12" s="768"/>
      <c r="AM12" s="768"/>
      <c r="AN12" s="768"/>
      <c r="AO12" s="768"/>
      <c r="AP12" s="768"/>
      <c r="AQ12" s="768"/>
      <c r="AR12" s="768"/>
      <c r="AS12" s="768"/>
      <c r="AT12" s="768"/>
      <c r="AU12" s="768"/>
      <c r="AV12" s="768"/>
      <c r="AW12" s="101"/>
      <c r="AX12" s="779"/>
      <c r="AY12" s="782"/>
      <c r="AZ12" s="779"/>
      <c r="BA12" s="782"/>
      <c r="BB12" s="779"/>
      <c r="BC12" s="782"/>
      <c r="BD12" s="779"/>
      <c r="BE12" s="782"/>
      <c r="BF12" s="779"/>
      <c r="BG12" s="782"/>
      <c r="BH12" s="779"/>
      <c r="BI12" s="782"/>
      <c r="BJ12" s="779"/>
      <c r="BK12" s="784"/>
      <c r="BL12" s="101"/>
      <c r="BM12" s="785"/>
      <c r="BN12" s="785"/>
      <c r="BO12" s="785"/>
      <c r="BP12" s="785"/>
      <c r="BQ12" s="785"/>
      <c r="BR12" s="785"/>
      <c r="BS12" s="768"/>
      <c r="BT12" s="126"/>
      <c r="BU12" s="126"/>
      <c r="BV12" s="136"/>
    </row>
    <row r="13" spans="1:74" ht="74.25" customHeight="1" x14ac:dyDescent="0.2">
      <c r="A13" s="125"/>
      <c r="B13" s="172"/>
      <c r="C13" s="173" t="s">
        <v>90</v>
      </c>
      <c r="D13" s="174"/>
      <c r="E13" s="145" t="s">
        <v>91</v>
      </c>
      <c r="F13" s="145" t="s">
        <v>92</v>
      </c>
      <c r="G13" s="145" t="s">
        <v>93</v>
      </c>
      <c r="H13" s="175" t="s">
        <v>94</v>
      </c>
      <c r="I13" s="176" t="s">
        <v>95</v>
      </c>
      <c r="J13" s="177" t="s">
        <v>96</v>
      </c>
      <c r="K13" s="178" t="s">
        <v>97</v>
      </c>
      <c r="L13" s="179" t="s">
        <v>98</v>
      </c>
      <c r="M13" s="180" t="s">
        <v>99</v>
      </c>
      <c r="N13" s="181" t="s">
        <v>100</v>
      </c>
      <c r="O13" s="182" t="s">
        <v>101</v>
      </c>
      <c r="P13" s="183" t="s">
        <v>102</v>
      </c>
      <c r="Q13" s="184" t="s">
        <v>103</v>
      </c>
      <c r="R13" s="185" t="s">
        <v>104</v>
      </c>
      <c r="S13" s="186" t="s">
        <v>105</v>
      </c>
      <c r="T13" s="187" t="s">
        <v>106</v>
      </c>
      <c r="U13" s="188" t="s">
        <v>107</v>
      </c>
      <c r="V13" s="189" t="s">
        <v>108</v>
      </c>
      <c r="W13" s="182" t="s">
        <v>109</v>
      </c>
      <c r="X13" s="61"/>
      <c r="Y13" s="729"/>
      <c r="Z13" s="729"/>
      <c r="AA13" s="729"/>
      <c r="AB13" s="190"/>
      <c r="AC13" s="729"/>
      <c r="AD13" s="729"/>
      <c r="AE13" s="729"/>
      <c r="AF13" s="163"/>
      <c r="AG13" s="729"/>
      <c r="AH13" s="729"/>
      <c r="AI13" s="729"/>
      <c r="AJ13" s="729"/>
      <c r="AK13" s="729"/>
      <c r="AL13" s="729"/>
      <c r="AM13" s="729"/>
      <c r="AN13" s="729"/>
      <c r="AO13" s="729"/>
      <c r="AP13" s="729"/>
      <c r="AQ13" s="729"/>
      <c r="AR13" s="729"/>
      <c r="AS13" s="729"/>
      <c r="AT13" s="729"/>
      <c r="AU13" s="729"/>
      <c r="AV13" s="729"/>
      <c r="AW13" s="101"/>
      <c r="AX13" s="777" t="s">
        <v>110</v>
      </c>
      <c r="AY13" s="736"/>
      <c r="AZ13" s="777" t="s">
        <v>68</v>
      </c>
      <c r="BA13" s="736"/>
      <c r="BB13" s="777" t="s">
        <v>69</v>
      </c>
      <c r="BC13" s="736"/>
      <c r="BD13" s="777" t="s">
        <v>70</v>
      </c>
      <c r="BE13" s="736"/>
      <c r="BF13" s="777" t="s">
        <v>71</v>
      </c>
      <c r="BG13" s="736"/>
      <c r="BH13" s="777" t="s">
        <v>72</v>
      </c>
      <c r="BI13" s="736"/>
      <c r="BJ13" s="777" t="s">
        <v>73</v>
      </c>
      <c r="BK13" s="736"/>
      <c r="BL13" s="101"/>
      <c r="BM13" s="779"/>
      <c r="BN13" s="779"/>
      <c r="BO13" s="779"/>
      <c r="BP13" s="779"/>
      <c r="BQ13" s="779"/>
      <c r="BR13" s="779"/>
      <c r="BS13" s="729"/>
      <c r="BT13" s="126"/>
      <c r="BU13" s="126"/>
      <c r="BV13" s="136"/>
    </row>
    <row r="14" spans="1:74" ht="27" customHeight="1" x14ac:dyDescent="0.2">
      <c r="A14" s="64"/>
      <c r="B14" s="191" t="s">
        <v>111</v>
      </c>
      <c r="C14" s="192" t="s">
        <v>112</v>
      </c>
      <c r="D14" s="722" t="s">
        <v>113</v>
      </c>
      <c r="E14" s="194" t="s">
        <v>114</v>
      </c>
      <c r="F14" s="195">
        <v>3</v>
      </c>
      <c r="G14" s="196">
        <v>317</v>
      </c>
      <c r="H14" s="197"/>
      <c r="I14" s="198"/>
      <c r="J14" s="199"/>
      <c r="K14" s="200"/>
      <c r="L14" s="179"/>
      <c r="M14" s="201"/>
      <c r="N14" s="202"/>
      <c r="O14" s="203"/>
      <c r="P14" s="204"/>
      <c r="Q14" s="205"/>
      <c r="R14" s="206"/>
      <c r="S14" s="207"/>
      <c r="T14" s="208"/>
      <c r="U14" s="209"/>
      <c r="V14" s="210"/>
      <c r="W14" s="203"/>
      <c r="X14" s="211"/>
      <c r="Y14" s="212">
        <f t="shared" ref="Y14:Y28" si="0">SUM(H14:W14)</f>
        <v>0</v>
      </c>
      <c r="Z14" s="212">
        <f t="shared" ref="Z14:Z29" si="1">Y14*F14</f>
        <v>0</v>
      </c>
      <c r="AA14" s="213">
        <f t="shared" ref="AA14:AA29" si="2">G14*Y14</f>
        <v>0</v>
      </c>
      <c r="AB14" s="214"/>
      <c r="AC14" s="215">
        <v>5.6580000000000004</v>
      </c>
      <c r="AD14" s="216">
        <f t="shared" ref="AD14:AD29" si="3">AC14*Y14</f>
        <v>0</v>
      </c>
      <c r="AE14" s="217"/>
      <c r="AF14" s="218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20"/>
      <c r="AR14" s="220"/>
      <c r="AS14" s="220"/>
      <c r="AT14" s="220"/>
      <c r="AU14" s="220"/>
      <c r="AV14" s="220"/>
      <c r="AW14" s="221"/>
      <c r="AX14" s="219"/>
      <c r="AY14" s="219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1"/>
      <c r="BM14" s="220"/>
      <c r="BN14" s="220"/>
      <c r="BO14" s="220"/>
      <c r="BP14" s="220"/>
      <c r="BQ14" s="220"/>
      <c r="BR14" s="220"/>
      <c r="BS14" s="219">
        <f t="shared" ref="BS14:BS15" si="4">3*Y14</f>
        <v>0</v>
      </c>
      <c r="BT14" s="222"/>
      <c r="BU14" s="222"/>
      <c r="BV14" s="76"/>
    </row>
    <row r="15" spans="1:74" ht="27" customHeight="1" x14ac:dyDescent="0.2">
      <c r="A15" s="77"/>
      <c r="B15" s="191" t="s">
        <v>115</v>
      </c>
      <c r="C15" s="192" t="s">
        <v>112</v>
      </c>
      <c r="D15" s="722" t="s">
        <v>116</v>
      </c>
      <c r="E15" s="194" t="s">
        <v>114</v>
      </c>
      <c r="F15" s="195">
        <v>3</v>
      </c>
      <c r="G15" s="196">
        <v>382</v>
      </c>
      <c r="H15" s="197"/>
      <c r="I15" s="198"/>
      <c r="J15" s="199"/>
      <c r="K15" s="200"/>
      <c r="L15" s="179"/>
      <c r="M15" s="201"/>
      <c r="N15" s="202"/>
      <c r="O15" s="203"/>
      <c r="P15" s="204"/>
      <c r="Q15" s="205"/>
      <c r="R15" s="206"/>
      <c r="S15" s="207"/>
      <c r="T15" s="208"/>
      <c r="U15" s="209"/>
      <c r="V15" s="210"/>
      <c r="W15" s="203"/>
      <c r="X15" s="211"/>
      <c r="Y15" s="212">
        <f t="shared" si="0"/>
        <v>0</v>
      </c>
      <c r="Z15" s="212">
        <f t="shared" si="1"/>
        <v>0</v>
      </c>
      <c r="AA15" s="213">
        <f t="shared" si="2"/>
        <v>0</v>
      </c>
      <c r="AB15" s="214"/>
      <c r="AC15" s="215"/>
      <c r="AD15" s="216">
        <f t="shared" si="3"/>
        <v>0</v>
      </c>
      <c r="AE15" s="217"/>
      <c r="AF15" s="218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20"/>
      <c r="AR15" s="220"/>
      <c r="AS15" s="220"/>
      <c r="AT15" s="220"/>
      <c r="AU15" s="220"/>
      <c r="AV15" s="220"/>
      <c r="AW15" s="221"/>
      <c r="AX15" s="219"/>
      <c r="AY15" s="219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1"/>
      <c r="BM15" s="220"/>
      <c r="BN15" s="220"/>
      <c r="BO15" s="220"/>
      <c r="BP15" s="220"/>
      <c r="BQ15" s="220"/>
      <c r="BR15" s="220"/>
      <c r="BS15" s="219">
        <f t="shared" si="4"/>
        <v>0</v>
      </c>
      <c r="BT15" s="75"/>
      <c r="BU15" s="75"/>
      <c r="BV15" s="76"/>
    </row>
    <row r="16" spans="1:74" ht="27" customHeight="1" x14ac:dyDescent="0.2">
      <c r="A16" s="77"/>
      <c r="B16" s="191" t="s">
        <v>117</v>
      </c>
      <c r="C16" s="192" t="s">
        <v>112</v>
      </c>
      <c r="D16" s="722" t="s">
        <v>118</v>
      </c>
      <c r="E16" s="194" t="s">
        <v>114</v>
      </c>
      <c r="F16" s="195">
        <v>3</v>
      </c>
      <c r="G16" s="196">
        <v>200</v>
      </c>
      <c r="H16" s="197"/>
      <c r="I16" s="198"/>
      <c r="J16" s="199"/>
      <c r="K16" s="200"/>
      <c r="L16" s="179"/>
      <c r="M16" s="201"/>
      <c r="N16" s="202"/>
      <c r="O16" s="203"/>
      <c r="P16" s="204"/>
      <c r="Q16" s="205"/>
      <c r="R16" s="206"/>
      <c r="S16" s="207"/>
      <c r="T16" s="208"/>
      <c r="U16" s="209"/>
      <c r="V16" s="210"/>
      <c r="W16" s="203"/>
      <c r="X16" s="211"/>
      <c r="Y16" s="212">
        <f t="shared" si="0"/>
        <v>0</v>
      </c>
      <c r="Z16" s="212">
        <f t="shared" si="1"/>
        <v>0</v>
      </c>
      <c r="AA16" s="213">
        <f t="shared" si="2"/>
        <v>0</v>
      </c>
      <c r="AB16" s="214"/>
      <c r="AC16" s="215">
        <v>2.8340000000000001</v>
      </c>
      <c r="AD16" s="216">
        <f t="shared" si="3"/>
        <v>0</v>
      </c>
      <c r="AE16" s="217"/>
      <c r="AF16" s="218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20"/>
      <c r="AR16" s="220"/>
      <c r="AS16" s="220"/>
      <c r="AT16" s="220"/>
      <c r="AU16" s="220"/>
      <c r="AV16" s="220"/>
      <c r="AW16" s="221"/>
      <c r="AX16" s="219"/>
      <c r="AY16" s="219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1"/>
      <c r="BM16" s="220"/>
      <c r="BN16" s="220"/>
      <c r="BO16" s="220"/>
      <c r="BP16" s="220"/>
      <c r="BQ16" s="220"/>
      <c r="BR16" s="219">
        <f>3*Y16</f>
        <v>0</v>
      </c>
      <c r="BS16" s="219"/>
      <c r="BT16" s="75"/>
      <c r="BU16" s="75"/>
      <c r="BV16" s="76"/>
    </row>
    <row r="17" spans="1:74" ht="27" customHeight="1" x14ac:dyDescent="0.2">
      <c r="A17" s="77"/>
      <c r="B17" s="191" t="s">
        <v>119</v>
      </c>
      <c r="C17" s="192" t="s">
        <v>112</v>
      </c>
      <c r="D17" s="722" t="s">
        <v>120</v>
      </c>
      <c r="E17" s="194" t="s">
        <v>114</v>
      </c>
      <c r="F17" s="195">
        <v>6</v>
      </c>
      <c r="G17" s="196">
        <v>318</v>
      </c>
      <c r="H17" s="197"/>
      <c r="I17" s="198"/>
      <c r="J17" s="199"/>
      <c r="K17" s="200"/>
      <c r="L17" s="179"/>
      <c r="M17" s="201"/>
      <c r="N17" s="202"/>
      <c r="O17" s="203"/>
      <c r="P17" s="204"/>
      <c r="Q17" s="205"/>
      <c r="R17" s="206"/>
      <c r="S17" s="207"/>
      <c r="T17" s="208"/>
      <c r="U17" s="209"/>
      <c r="V17" s="210"/>
      <c r="W17" s="203"/>
      <c r="X17" s="211"/>
      <c r="Y17" s="212">
        <f t="shared" si="0"/>
        <v>0</v>
      </c>
      <c r="Z17" s="212">
        <f t="shared" si="1"/>
        <v>0</v>
      </c>
      <c r="AA17" s="213">
        <f t="shared" si="2"/>
        <v>0</v>
      </c>
      <c r="AB17" s="214"/>
      <c r="AC17" s="215">
        <v>4.2919999999999998</v>
      </c>
      <c r="AD17" s="216">
        <f t="shared" si="3"/>
        <v>0</v>
      </c>
      <c r="AE17" s="217"/>
      <c r="AF17" s="218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20"/>
      <c r="AR17" s="220"/>
      <c r="AS17" s="220"/>
      <c r="AT17" s="220"/>
      <c r="AU17" s="220"/>
      <c r="AV17" s="220"/>
      <c r="AW17" s="221"/>
      <c r="AX17" s="219"/>
      <c r="AY17" s="219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1"/>
      <c r="BM17" s="220"/>
      <c r="BN17" s="220"/>
      <c r="BO17" s="220"/>
      <c r="BP17" s="220"/>
      <c r="BQ17" s="219">
        <f>6*Y17</f>
        <v>0</v>
      </c>
      <c r="BR17" s="220"/>
      <c r="BS17" s="219"/>
      <c r="BT17" s="75"/>
      <c r="BU17" s="75"/>
      <c r="BV17" s="76"/>
    </row>
    <row r="18" spans="1:74" ht="27" customHeight="1" x14ac:dyDescent="0.2">
      <c r="A18" s="77"/>
      <c r="B18" s="191" t="s">
        <v>121</v>
      </c>
      <c r="C18" s="192" t="s">
        <v>112</v>
      </c>
      <c r="D18" s="722" t="s">
        <v>122</v>
      </c>
      <c r="E18" s="194" t="s">
        <v>114</v>
      </c>
      <c r="F18" s="195">
        <v>3</v>
      </c>
      <c r="G18" s="196">
        <v>107</v>
      </c>
      <c r="H18" s="197"/>
      <c r="I18" s="198"/>
      <c r="J18" s="199"/>
      <c r="K18" s="200"/>
      <c r="L18" s="179"/>
      <c r="M18" s="201"/>
      <c r="N18" s="202"/>
      <c r="O18" s="203"/>
      <c r="P18" s="204"/>
      <c r="Q18" s="205"/>
      <c r="R18" s="206"/>
      <c r="S18" s="207"/>
      <c r="T18" s="208"/>
      <c r="U18" s="209"/>
      <c r="V18" s="210"/>
      <c r="W18" s="203"/>
      <c r="X18" s="211"/>
      <c r="Y18" s="212">
        <f t="shared" si="0"/>
        <v>0</v>
      </c>
      <c r="Z18" s="212">
        <f t="shared" si="1"/>
        <v>0</v>
      </c>
      <c r="AA18" s="213">
        <f t="shared" si="2"/>
        <v>0</v>
      </c>
      <c r="AB18" s="214"/>
      <c r="AC18" s="215">
        <v>1.93</v>
      </c>
      <c r="AD18" s="216">
        <f t="shared" si="3"/>
        <v>0</v>
      </c>
      <c r="AE18" s="217"/>
      <c r="AF18" s="218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20"/>
      <c r="AR18" s="220"/>
      <c r="AS18" s="220"/>
      <c r="AT18" s="220"/>
      <c r="AU18" s="220"/>
      <c r="AV18" s="220"/>
      <c r="AW18" s="221"/>
      <c r="AX18" s="219"/>
      <c r="AY18" s="219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1"/>
      <c r="BM18" s="220"/>
      <c r="BN18" s="220"/>
      <c r="BO18" s="220"/>
      <c r="BP18" s="220"/>
      <c r="BQ18" s="219">
        <f>3*Y18</f>
        <v>0</v>
      </c>
      <c r="BR18" s="220"/>
      <c r="BS18" s="219"/>
      <c r="BT18" s="75"/>
      <c r="BU18" s="75"/>
      <c r="BV18" s="76"/>
    </row>
    <row r="19" spans="1:74" ht="27" customHeight="1" x14ac:dyDescent="0.2">
      <c r="A19" s="77"/>
      <c r="B19" s="191" t="s">
        <v>123</v>
      </c>
      <c r="C19" s="192" t="s">
        <v>112</v>
      </c>
      <c r="D19" s="722" t="s">
        <v>124</v>
      </c>
      <c r="E19" s="194" t="s">
        <v>114</v>
      </c>
      <c r="F19" s="195">
        <v>3</v>
      </c>
      <c r="G19" s="196">
        <v>231</v>
      </c>
      <c r="H19" s="197"/>
      <c r="I19" s="198"/>
      <c r="J19" s="199"/>
      <c r="K19" s="200"/>
      <c r="L19" s="179"/>
      <c r="M19" s="201"/>
      <c r="N19" s="202"/>
      <c r="O19" s="203"/>
      <c r="P19" s="204"/>
      <c r="Q19" s="205"/>
      <c r="R19" s="206"/>
      <c r="S19" s="207"/>
      <c r="T19" s="208"/>
      <c r="U19" s="209"/>
      <c r="V19" s="210"/>
      <c r="W19" s="203"/>
      <c r="X19" s="211"/>
      <c r="Y19" s="212">
        <f t="shared" si="0"/>
        <v>0</v>
      </c>
      <c r="Z19" s="212">
        <f t="shared" si="1"/>
        <v>0</v>
      </c>
      <c r="AA19" s="213">
        <f t="shared" si="2"/>
        <v>0</v>
      </c>
      <c r="AB19" s="214"/>
      <c r="AC19" s="215">
        <v>3.4340000000000002</v>
      </c>
      <c r="AD19" s="216">
        <f t="shared" si="3"/>
        <v>0</v>
      </c>
      <c r="AE19" s="217"/>
      <c r="AF19" s="218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20"/>
      <c r="AR19" s="220"/>
      <c r="AS19" s="220"/>
      <c r="AT19" s="220"/>
      <c r="AU19" s="220"/>
      <c r="AV19" s="220"/>
      <c r="AW19" s="221"/>
      <c r="AX19" s="219"/>
      <c r="AY19" s="219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1"/>
      <c r="BM19" s="220"/>
      <c r="BN19" s="220"/>
      <c r="BO19" s="220"/>
      <c r="BP19" s="220"/>
      <c r="BQ19" s="219"/>
      <c r="BR19" s="220"/>
      <c r="BS19" s="219">
        <f>3*Y19</f>
        <v>0</v>
      </c>
      <c r="BT19" s="75"/>
      <c r="BU19" s="75"/>
      <c r="BV19" s="76"/>
    </row>
    <row r="20" spans="1:74" ht="27" customHeight="1" x14ac:dyDescent="0.2">
      <c r="A20" s="77"/>
      <c r="B20" s="191" t="s">
        <v>125</v>
      </c>
      <c r="C20" s="192" t="s">
        <v>112</v>
      </c>
      <c r="D20" s="722" t="s">
        <v>126</v>
      </c>
      <c r="E20" s="194" t="s">
        <v>114</v>
      </c>
      <c r="F20" s="195">
        <v>3</v>
      </c>
      <c r="G20" s="196">
        <v>139</v>
      </c>
      <c r="H20" s="197"/>
      <c r="I20" s="198"/>
      <c r="J20" s="199"/>
      <c r="K20" s="200"/>
      <c r="L20" s="179"/>
      <c r="M20" s="201"/>
      <c r="N20" s="202"/>
      <c r="O20" s="203"/>
      <c r="P20" s="204"/>
      <c r="Q20" s="205"/>
      <c r="R20" s="206"/>
      <c r="S20" s="207"/>
      <c r="T20" s="208"/>
      <c r="U20" s="209"/>
      <c r="V20" s="210"/>
      <c r="W20" s="203"/>
      <c r="X20" s="211"/>
      <c r="Y20" s="212">
        <f t="shared" si="0"/>
        <v>0</v>
      </c>
      <c r="Z20" s="212">
        <f t="shared" si="1"/>
        <v>0</v>
      </c>
      <c r="AA20" s="213">
        <f t="shared" si="2"/>
        <v>0</v>
      </c>
      <c r="AB20" s="214"/>
      <c r="AC20" s="215">
        <v>1.7569999999999999</v>
      </c>
      <c r="AD20" s="216">
        <f t="shared" si="3"/>
        <v>0</v>
      </c>
      <c r="AE20" s="217"/>
      <c r="AF20" s="218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20"/>
      <c r="AR20" s="220"/>
      <c r="AS20" s="220"/>
      <c r="AT20" s="220"/>
      <c r="AU20" s="220"/>
      <c r="AV20" s="220"/>
      <c r="AW20" s="221"/>
      <c r="AX20" s="219"/>
      <c r="AY20" s="219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1"/>
      <c r="BM20" s="220"/>
      <c r="BN20" s="220"/>
      <c r="BO20" s="220"/>
      <c r="BP20" s="220"/>
      <c r="BQ20" s="219"/>
      <c r="BR20" s="219">
        <f>3*Y20</f>
        <v>0</v>
      </c>
      <c r="BS20" s="220"/>
      <c r="BT20" s="75"/>
      <c r="BU20" s="75"/>
      <c r="BV20" s="76"/>
    </row>
    <row r="21" spans="1:74" ht="27" customHeight="1" x14ac:dyDescent="0.2">
      <c r="A21" s="77"/>
      <c r="B21" s="191" t="s">
        <v>127</v>
      </c>
      <c r="C21" s="192" t="s">
        <v>112</v>
      </c>
      <c r="D21" s="722" t="s">
        <v>128</v>
      </c>
      <c r="E21" s="194" t="s">
        <v>114</v>
      </c>
      <c r="F21" s="195">
        <v>3</v>
      </c>
      <c r="G21" s="196">
        <v>148</v>
      </c>
      <c r="H21" s="197"/>
      <c r="I21" s="198"/>
      <c r="J21" s="199"/>
      <c r="K21" s="200"/>
      <c r="L21" s="179"/>
      <c r="M21" s="201"/>
      <c r="N21" s="202"/>
      <c r="O21" s="203"/>
      <c r="P21" s="204"/>
      <c r="Q21" s="205"/>
      <c r="R21" s="206"/>
      <c r="S21" s="207"/>
      <c r="T21" s="208"/>
      <c r="U21" s="209"/>
      <c r="V21" s="210"/>
      <c r="W21" s="203"/>
      <c r="X21" s="211"/>
      <c r="Y21" s="212">
        <f t="shared" si="0"/>
        <v>0</v>
      </c>
      <c r="Z21" s="212">
        <f t="shared" si="1"/>
        <v>0</v>
      </c>
      <c r="AA21" s="213">
        <f t="shared" si="2"/>
        <v>0</v>
      </c>
      <c r="AB21" s="214"/>
      <c r="AC21" s="215">
        <v>2.7919999999999998</v>
      </c>
      <c r="AD21" s="216">
        <f t="shared" si="3"/>
        <v>0</v>
      </c>
      <c r="AE21" s="217"/>
      <c r="AF21" s="218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20"/>
      <c r="AR21" s="220"/>
      <c r="AS21" s="220"/>
      <c r="AT21" s="220"/>
      <c r="AU21" s="220"/>
      <c r="AV21" s="220"/>
      <c r="AW21" s="221"/>
      <c r="AX21" s="219"/>
      <c r="AY21" s="219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1"/>
      <c r="BM21" s="220"/>
      <c r="BN21" s="220"/>
      <c r="BO21" s="220"/>
      <c r="BP21" s="220"/>
      <c r="BQ21" s="219">
        <f t="shared" ref="BQ21:BQ22" si="5">3*Y21</f>
        <v>0</v>
      </c>
      <c r="BR21" s="220"/>
      <c r="BS21" s="220"/>
      <c r="BT21" s="75"/>
      <c r="BU21" s="75"/>
      <c r="BV21" s="76"/>
    </row>
    <row r="22" spans="1:74" ht="27" customHeight="1" x14ac:dyDescent="0.2">
      <c r="A22" s="77"/>
      <c r="B22" s="191" t="s">
        <v>129</v>
      </c>
      <c r="C22" s="192" t="s">
        <v>112</v>
      </c>
      <c r="D22" s="722" t="s">
        <v>130</v>
      </c>
      <c r="E22" s="194" t="s">
        <v>114</v>
      </c>
      <c r="F22" s="195">
        <v>3</v>
      </c>
      <c r="G22" s="196">
        <v>159</v>
      </c>
      <c r="H22" s="197"/>
      <c r="I22" s="198"/>
      <c r="J22" s="199"/>
      <c r="K22" s="200"/>
      <c r="L22" s="179"/>
      <c r="M22" s="201"/>
      <c r="N22" s="202"/>
      <c r="O22" s="203"/>
      <c r="P22" s="204"/>
      <c r="Q22" s="205"/>
      <c r="R22" s="206"/>
      <c r="S22" s="207"/>
      <c r="T22" s="208"/>
      <c r="U22" s="209"/>
      <c r="V22" s="210"/>
      <c r="W22" s="203"/>
      <c r="X22" s="211"/>
      <c r="Y22" s="212">
        <f t="shared" si="0"/>
        <v>0</v>
      </c>
      <c r="Z22" s="212">
        <f t="shared" si="1"/>
        <v>0</v>
      </c>
      <c r="AA22" s="213">
        <f t="shared" si="2"/>
        <v>0</v>
      </c>
      <c r="AB22" s="214"/>
      <c r="AC22" s="215">
        <v>3.03</v>
      </c>
      <c r="AD22" s="216">
        <f t="shared" si="3"/>
        <v>0</v>
      </c>
      <c r="AE22" s="217"/>
      <c r="AF22" s="218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20"/>
      <c r="AR22" s="220"/>
      <c r="AS22" s="220"/>
      <c r="AT22" s="220"/>
      <c r="AU22" s="220"/>
      <c r="AV22" s="220"/>
      <c r="AW22" s="221"/>
      <c r="AX22" s="219"/>
      <c r="AY22" s="219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1"/>
      <c r="BM22" s="220"/>
      <c r="BN22" s="220"/>
      <c r="BO22" s="220"/>
      <c r="BP22" s="220"/>
      <c r="BQ22" s="219">
        <f t="shared" si="5"/>
        <v>0</v>
      </c>
      <c r="BR22" s="220"/>
      <c r="BS22" s="220"/>
      <c r="BT22" s="75"/>
      <c r="BU22" s="75"/>
      <c r="BV22" s="76"/>
    </row>
    <row r="23" spans="1:74" ht="27" customHeight="1" x14ac:dyDescent="0.2">
      <c r="A23" s="77"/>
      <c r="B23" s="191" t="s">
        <v>131</v>
      </c>
      <c r="C23" s="192" t="s">
        <v>112</v>
      </c>
      <c r="D23" s="722" t="s">
        <v>132</v>
      </c>
      <c r="E23" s="194" t="s">
        <v>114</v>
      </c>
      <c r="F23" s="195">
        <v>3</v>
      </c>
      <c r="G23" s="196">
        <v>67</v>
      </c>
      <c r="H23" s="197"/>
      <c r="I23" s="198"/>
      <c r="J23" s="199"/>
      <c r="K23" s="200"/>
      <c r="L23" s="179"/>
      <c r="M23" s="201"/>
      <c r="N23" s="202"/>
      <c r="O23" s="203"/>
      <c r="P23" s="204"/>
      <c r="Q23" s="205"/>
      <c r="R23" s="206"/>
      <c r="S23" s="207"/>
      <c r="T23" s="208"/>
      <c r="U23" s="209"/>
      <c r="V23" s="210"/>
      <c r="W23" s="203"/>
      <c r="X23" s="211"/>
      <c r="Y23" s="212">
        <f t="shared" si="0"/>
        <v>0</v>
      </c>
      <c r="Z23" s="212">
        <f t="shared" si="1"/>
        <v>0</v>
      </c>
      <c r="AA23" s="213">
        <f t="shared" si="2"/>
        <v>0</v>
      </c>
      <c r="AB23" s="214"/>
      <c r="AC23" s="215">
        <v>1.0880000000000001</v>
      </c>
      <c r="AD23" s="216">
        <f t="shared" si="3"/>
        <v>0</v>
      </c>
      <c r="AE23" s="217"/>
      <c r="AF23" s="218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20"/>
      <c r="AR23" s="220"/>
      <c r="AS23" s="220"/>
      <c r="AT23" s="220"/>
      <c r="AU23" s="220"/>
      <c r="AV23" s="220"/>
      <c r="AW23" s="221"/>
      <c r="AX23" s="219"/>
      <c r="AY23" s="219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1"/>
      <c r="BM23" s="220"/>
      <c r="BN23" s="220"/>
      <c r="BO23" s="220"/>
      <c r="BP23" s="219">
        <f>3*Y23</f>
        <v>0</v>
      </c>
      <c r="BQ23" s="219"/>
      <c r="BR23" s="220"/>
      <c r="BS23" s="220"/>
      <c r="BT23" s="75"/>
      <c r="BU23" s="75"/>
      <c r="BV23" s="76"/>
    </row>
    <row r="24" spans="1:74" ht="27" customHeight="1" x14ac:dyDescent="0.2">
      <c r="A24" s="77"/>
      <c r="B24" s="191" t="s">
        <v>133</v>
      </c>
      <c r="C24" s="192" t="s">
        <v>112</v>
      </c>
      <c r="D24" s="722" t="s">
        <v>134</v>
      </c>
      <c r="E24" s="194" t="s">
        <v>114</v>
      </c>
      <c r="F24" s="195">
        <v>3</v>
      </c>
      <c r="G24" s="196">
        <v>174</v>
      </c>
      <c r="H24" s="197"/>
      <c r="I24" s="198"/>
      <c r="J24" s="199"/>
      <c r="K24" s="200"/>
      <c r="L24" s="179"/>
      <c r="M24" s="201"/>
      <c r="N24" s="202"/>
      <c r="O24" s="203"/>
      <c r="P24" s="204"/>
      <c r="Q24" s="205"/>
      <c r="R24" s="206"/>
      <c r="S24" s="207"/>
      <c r="T24" s="208"/>
      <c r="U24" s="209"/>
      <c r="V24" s="210"/>
      <c r="W24" s="203"/>
      <c r="X24" s="211"/>
      <c r="Y24" s="212">
        <f t="shared" si="0"/>
        <v>0</v>
      </c>
      <c r="Z24" s="212">
        <f t="shared" si="1"/>
        <v>0</v>
      </c>
      <c r="AA24" s="213">
        <f t="shared" si="2"/>
        <v>0</v>
      </c>
      <c r="AB24" s="214"/>
      <c r="AC24" s="215">
        <v>3.32</v>
      </c>
      <c r="AD24" s="216">
        <f t="shared" si="3"/>
        <v>0</v>
      </c>
      <c r="AE24" s="217"/>
      <c r="AF24" s="218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20"/>
      <c r="AR24" s="220"/>
      <c r="AS24" s="220"/>
      <c r="AT24" s="220"/>
      <c r="AU24" s="220"/>
      <c r="AV24" s="220"/>
      <c r="AW24" s="221"/>
      <c r="AX24" s="219"/>
      <c r="AY24" s="219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1"/>
      <c r="BM24" s="220"/>
      <c r="BN24" s="220"/>
      <c r="BO24" s="220"/>
      <c r="BP24" s="220"/>
      <c r="BQ24" s="219">
        <f t="shared" ref="BQ24:BQ26" si="6">3*Y24</f>
        <v>0</v>
      </c>
      <c r="BR24" s="220"/>
      <c r="BS24" s="220"/>
      <c r="BT24" s="75"/>
      <c r="BU24" s="75"/>
      <c r="BV24" s="76"/>
    </row>
    <row r="25" spans="1:74" ht="27" customHeight="1" x14ac:dyDescent="0.2">
      <c r="A25" s="77"/>
      <c r="B25" s="191" t="s">
        <v>135</v>
      </c>
      <c r="C25" s="192" t="s">
        <v>112</v>
      </c>
      <c r="D25" s="722" t="s">
        <v>136</v>
      </c>
      <c r="E25" s="194" t="s">
        <v>114</v>
      </c>
      <c r="F25" s="195">
        <v>3</v>
      </c>
      <c r="G25" s="196">
        <v>152</v>
      </c>
      <c r="H25" s="197"/>
      <c r="I25" s="198"/>
      <c r="J25" s="199"/>
      <c r="K25" s="200"/>
      <c r="L25" s="179"/>
      <c r="M25" s="201"/>
      <c r="N25" s="202"/>
      <c r="O25" s="203"/>
      <c r="P25" s="204"/>
      <c r="Q25" s="205"/>
      <c r="R25" s="206"/>
      <c r="S25" s="207"/>
      <c r="T25" s="208"/>
      <c r="U25" s="209"/>
      <c r="V25" s="210"/>
      <c r="W25" s="203"/>
      <c r="X25" s="211"/>
      <c r="Y25" s="212">
        <f t="shared" si="0"/>
        <v>0</v>
      </c>
      <c r="Z25" s="212">
        <f t="shared" si="1"/>
        <v>0</v>
      </c>
      <c r="AA25" s="213">
        <f t="shared" si="2"/>
        <v>0</v>
      </c>
      <c r="AB25" s="214"/>
      <c r="AC25" s="215">
        <v>2.8719999999999999</v>
      </c>
      <c r="AD25" s="216">
        <f t="shared" si="3"/>
        <v>0</v>
      </c>
      <c r="AE25" s="217"/>
      <c r="AF25" s="218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20"/>
      <c r="AR25" s="220"/>
      <c r="AS25" s="220"/>
      <c r="AT25" s="220"/>
      <c r="AU25" s="220"/>
      <c r="AV25" s="220"/>
      <c r="AW25" s="221"/>
      <c r="AX25" s="219"/>
      <c r="AY25" s="219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1"/>
      <c r="BM25" s="220"/>
      <c r="BN25" s="220"/>
      <c r="BO25" s="220"/>
      <c r="BP25" s="220"/>
      <c r="BQ25" s="219">
        <f t="shared" si="6"/>
        <v>0</v>
      </c>
      <c r="BR25" s="220"/>
      <c r="BS25" s="220"/>
      <c r="BT25" s="75"/>
      <c r="BU25" s="75"/>
      <c r="BV25" s="76"/>
    </row>
    <row r="26" spans="1:74" ht="27" customHeight="1" x14ac:dyDescent="0.2">
      <c r="A26" s="77"/>
      <c r="B26" s="191" t="s">
        <v>137</v>
      </c>
      <c r="C26" s="192" t="s">
        <v>112</v>
      </c>
      <c r="D26" s="722" t="s">
        <v>138</v>
      </c>
      <c r="E26" s="194" t="s">
        <v>114</v>
      </c>
      <c r="F26" s="195">
        <v>3</v>
      </c>
      <c r="G26" s="196">
        <v>153</v>
      </c>
      <c r="H26" s="197"/>
      <c r="I26" s="198"/>
      <c r="J26" s="199"/>
      <c r="K26" s="200"/>
      <c r="L26" s="179"/>
      <c r="M26" s="201"/>
      <c r="N26" s="202"/>
      <c r="O26" s="203"/>
      <c r="P26" s="204"/>
      <c r="Q26" s="205"/>
      <c r="R26" s="206"/>
      <c r="S26" s="207"/>
      <c r="T26" s="208"/>
      <c r="U26" s="209"/>
      <c r="V26" s="210"/>
      <c r="W26" s="203"/>
      <c r="X26" s="211"/>
      <c r="Y26" s="212">
        <f t="shared" si="0"/>
        <v>0</v>
      </c>
      <c r="Z26" s="212">
        <f t="shared" si="1"/>
        <v>0</v>
      </c>
      <c r="AA26" s="213">
        <f t="shared" si="2"/>
        <v>0</v>
      </c>
      <c r="AB26" s="214"/>
      <c r="AC26" s="215">
        <v>2.8980000000000001</v>
      </c>
      <c r="AD26" s="216">
        <f t="shared" si="3"/>
        <v>0</v>
      </c>
      <c r="AE26" s="217"/>
      <c r="AF26" s="218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20"/>
      <c r="AR26" s="220"/>
      <c r="AS26" s="220"/>
      <c r="AT26" s="220"/>
      <c r="AU26" s="220"/>
      <c r="AV26" s="220"/>
      <c r="AW26" s="221"/>
      <c r="AX26" s="219"/>
      <c r="AY26" s="219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1"/>
      <c r="BM26" s="220"/>
      <c r="BN26" s="220"/>
      <c r="BO26" s="220"/>
      <c r="BP26" s="220"/>
      <c r="BQ26" s="219">
        <f t="shared" si="6"/>
        <v>0</v>
      </c>
      <c r="BR26" s="220"/>
      <c r="BS26" s="220"/>
      <c r="BT26" s="75"/>
      <c r="BU26" s="75"/>
      <c r="BV26" s="76"/>
    </row>
    <row r="27" spans="1:74" ht="27" customHeight="1" x14ac:dyDescent="0.2">
      <c r="A27" s="77"/>
      <c r="B27" s="191" t="s">
        <v>139</v>
      </c>
      <c r="C27" s="192" t="s">
        <v>112</v>
      </c>
      <c r="D27" s="722" t="s">
        <v>140</v>
      </c>
      <c r="E27" s="194" t="s">
        <v>114</v>
      </c>
      <c r="F27" s="195">
        <v>12</v>
      </c>
      <c r="G27" s="196">
        <v>105</v>
      </c>
      <c r="H27" s="197"/>
      <c r="I27" s="198"/>
      <c r="J27" s="199"/>
      <c r="K27" s="200"/>
      <c r="L27" s="179"/>
      <c r="M27" s="201"/>
      <c r="N27" s="202"/>
      <c r="O27" s="203"/>
      <c r="P27" s="204"/>
      <c r="Q27" s="205"/>
      <c r="R27" s="206"/>
      <c r="S27" s="207"/>
      <c r="T27" s="208"/>
      <c r="U27" s="209"/>
      <c r="V27" s="210"/>
      <c r="W27" s="203"/>
      <c r="X27" s="211"/>
      <c r="Y27" s="212">
        <f t="shared" si="0"/>
        <v>0</v>
      </c>
      <c r="Z27" s="212">
        <f t="shared" si="1"/>
        <v>0</v>
      </c>
      <c r="AA27" s="213">
        <f t="shared" si="2"/>
        <v>0</v>
      </c>
      <c r="AB27" s="214"/>
      <c r="AC27" s="215">
        <v>1.2470000000000001</v>
      </c>
      <c r="AD27" s="216">
        <f t="shared" si="3"/>
        <v>0</v>
      </c>
      <c r="AE27" s="217"/>
      <c r="AF27" s="218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20"/>
      <c r="AR27" s="220"/>
      <c r="AS27" s="220"/>
      <c r="AT27" s="220"/>
      <c r="AU27" s="220"/>
      <c r="AV27" s="220"/>
      <c r="AW27" s="221"/>
      <c r="AX27" s="219"/>
      <c r="AY27" s="219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1"/>
      <c r="BM27" s="220"/>
      <c r="BN27" s="219">
        <f>6*Y27</f>
        <v>0</v>
      </c>
      <c r="BO27" s="220"/>
      <c r="BP27" s="220"/>
      <c r="BQ27" s="220"/>
      <c r="BR27" s="220"/>
      <c r="BS27" s="220"/>
      <c r="BT27" s="75"/>
      <c r="BU27" s="75"/>
      <c r="BV27" s="76"/>
    </row>
    <row r="28" spans="1:74" ht="27" customHeight="1" x14ac:dyDescent="0.2">
      <c r="A28" s="104"/>
      <c r="B28" s="191" t="s">
        <v>141</v>
      </c>
      <c r="C28" s="192" t="s">
        <v>112</v>
      </c>
      <c r="D28" s="722" t="s">
        <v>142</v>
      </c>
      <c r="E28" s="194" t="s">
        <v>114</v>
      </c>
      <c r="F28" s="195">
        <v>6</v>
      </c>
      <c r="G28" s="196">
        <v>53</v>
      </c>
      <c r="H28" s="197"/>
      <c r="I28" s="198"/>
      <c r="J28" s="199"/>
      <c r="K28" s="200"/>
      <c r="L28" s="179"/>
      <c r="M28" s="201"/>
      <c r="N28" s="202"/>
      <c r="O28" s="203"/>
      <c r="P28" s="204"/>
      <c r="Q28" s="205"/>
      <c r="R28" s="206"/>
      <c r="S28" s="207"/>
      <c r="T28" s="208"/>
      <c r="U28" s="209"/>
      <c r="V28" s="210"/>
      <c r="W28" s="223"/>
      <c r="X28" s="211"/>
      <c r="Y28" s="212">
        <f t="shared" si="0"/>
        <v>0</v>
      </c>
      <c r="Z28" s="212">
        <f t="shared" si="1"/>
        <v>0</v>
      </c>
      <c r="AA28" s="213">
        <f t="shared" si="2"/>
        <v>0</v>
      </c>
      <c r="AB28" s="162"/>
      <c r="AC28" s="215">
        <v>0.63600000000000001</v>
      </c>
      <c r="AD28" s="216">
        <f t="shared" si="3"/>
        <v>0</v>
      </c>
      <c r="AE28" s="217"/>
      <c r="AF28" s="218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20"/>
      <c r="AR28" s="220"/>
      <c r="AS28" s="220"/>
      <c r="AT28" s="220"/>
      <c r="AU28" s="220"/>
      <c r="AV28" s="220"/>
      <c r="AW28" s="221"/>
      <c r="AX28" s="219"/>
      <c r="AY28" s="219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1"/>
      <c r="BM28" s="220"/>
      <c r="BN28" s="219">
        <f>12*Y28</f>
        <v>0</v>
      </c>
      <c r="BO28" s="220"/>
      <c r="BP28" s="220"/>
      <c r="BQ28" s="220"/>
      <c r="BR28" s="220"/>
      <c r="BS28" s="220"/>
      <c r="BT28" s="121"/>
      <c r="BU28" s="121"/>
      <c r="BV28" s="76"/>
    </row>
    <row r="29" spans="1:74" ht="27" customHeight="1" x14ac:dyDescent="0.2">
      <c r="A29" s="125"/>
      <c r="B29" s="191" t="s">
        <v>143</v>
      </c>
      <c r="C29" s="192" t="s">
        <v>112</v>
      </c>
      <c r="D29" s="224" t="s">
        <v>144</v>
      </c>
      <c r="E29" s="224"/>
      <c r="F29" s="195">
        <f t="shared" ref="F29:G29" si="7">SUM(F1:F28)</f>
        <v>60</v>
      </c>
      <c r="G29" s="195">
        <f t="shared" si="7"/>
        <v>2705</v>
      </c>
      <c r="H29" s="197"/>
      <c r="I29" s="198"/>
      <c r="J29" s="199"/>
      <c r="K29" s="200"/>
      <c r="L29" s="179"/>
      <c r="M29" s="201"/>
      <c r="N29" s="202"/>
      <c r="O29" s="203"/>
      <c r="P29" s="204"/>
      <c r="Q29" s="205"/>
      <c r="R29" s="225"/>
      <c r="S29" s="207"/>
      <c r="T29" s="208"/>
      <c r="U29" s="209"/>
      <c r="V29" s="226"/>
      <c r="W29" s="227"/>
      <c r="X29" s="211"/>
      <c r="Y29" s="212">
        <f>H29+I29+J29+K29+M29+N29+O29+P29+Q29+R29+S29+T29+U29+V29+W29+L29</f>
        <v>0</v>
      </c>
      <c r="Z29" s="212">
        <f t="shared" si="1"/>
        <v>0</v>
      </c>
      <c r="AA29" s="213">
        <f t="shared" si="2"/>
        <v>0</v>
      </c>
      <c r="AB29" s="171"/>
      <c r="AC29" s="228">
        <f>SUM(AC1:AC28)</f>
        <v>37.788000000000011</v>
      </c>
      <c r="AD29" s="216">
        <f t="shared" si="3"/>
        <v>0</v>
      </c>
      <c r="AE29" s="217">
        <f>AG29*0.26+AH29*0.32+AI29*0.36+AJ29*0.42+AK29*0.5+AL29*0.52+AM29*0.62+AN29*0.68+AO29*0.85+AP29*0.85+AR29*0.13+AT29*0.154+AV29*0.208+AZ29*0.04+BA29*0.04+BB29*0.06+BC29*0.09+BD29*0.07+BE29*0.11+BF29*0.08+BG29*0.19+BH29*0.09+BI29*0.22+BJ29*0.1+BK29*0.18</f>
        <v>0</v>
      </c>
      <c r="AF29" s="218"/>
      <c r="AG29" s="219"/>
      <c r="AH29" s="219">
        <f>4*Y29</f>
        <v>0</v>
      </c>
      <c r="AI29" s="219">
        <f>42*Y29</f>
        <v>0</v>
      </c>
      <c r="AJ29" s="219">
        <f>28*Y29</f>
        <v>0</v>
      </c>
      <c r="AK29" s="219">
        <f>15*Y29</f>
        <v>0</v>
      </c>
      <c r="AL29" s="219">
        <f>18*Y29</f>
        <v>0</v>
      </c>
      <c r="AM29" s="219">
        <f>4*Y29</f>
        <v>0</v>
      </c>
      <c r="AN29" s="219"/>
      <c r="AO29" s="219"/>
      <c r="AP29" s="219">
        <f>6*Y29</f>
        <v>0</v>
      </c>
      <c r="AQ29" s="219"/>
      <c r="AR29" s="219"/>
      <c r="AS29" s="219"/>
      <c r="AT29" s="219"/>
      <c r="AU29" s="219"/>
      <c r="AV29" s="219"/>
      <c r="AW29" s="221"/>
      <c r="AX29" s="219"/>
      <c r="AY29" s="219"/>
      <c r="AZ29" s="219"/>
      <c r="BA29" s="219">
        <f>174*Y29</f>
        <v>0</v>
      </c>
      <c r="BB29" s="219">
        <f>SUM(BB1:BB16)</f>
        <v>0</v>
      </c>
      <c r="BC29" s="219">
        <f>283*Y29</f>
        <v>0</v>
      </c>
      <c r="BD29" s="219"/>
      <c r="BE29" s="219">
        <f>60*Y29</f>
        <v>0</v>
      </c>
      <c r="BF29" s="219"/>
      <c r="BG29" s="219">
        <f>10*Y29</f>
        <v>0</v>
      </c>
      <c r="BH29" s="219"/>
      <c r="BI29" s="219">
        <f>2*Y29</f>
        <v>0</v>
      </c>
      <c r="BJ29" s="219"/>
      <c r="BK29" s="219"/>
      <c r="BL29" s="221"/>
      <c r="BM29" s="219">
        <f>36*Y29</f>
        <v>0</v>
      </c>
      <c r="BN29" s="219">
        <f>25*Y29</f>
        <v>0</v>
      </c>
      <c r="BO29" s="219">
        <f>35*Y29</f>
        <v>0</v>
      </c>
      <c r="BP29" s="219">
        <f>22*Y29</f>
        <v>0</v>
      </c>
      <c r="BQ29" s="219">
        <f>34*Y29</f>
        <v>0</v>
      </c>
      <c r="BR29" s="219">
        <f>10*Y29</f>
        <v>0</v>
      </c>
      <c r="BS29" s="219">
        <f>7*Y29</f>
        <v>0</v>
      </c>
      <c r="BT29" s="229"/>
      <c r="BU29" s="229"/>
      <c r="BV29" s="76"/>
    </row>
    <row r="30" spans="1:74" ht="45.75" customHeight="1" x14ac:dyDescent="0.15">
      <c r="A30" s="125"/>
      <c r="B30" s="137" t="s">
        <v>145</v>
      </c>
      <c r="C30" s="138"/>
      <c r="D30" s="139" t="s">
        <v>146</v>
      </c>
      <c r="E30" s="140"/>
      <c r="F30" s="812" t="s">
        <v>56</v>
      </c>
      <c r="G30" s="791"/>
      <c r="H30" s="791"/>
      <c r="I30" s="791"/>
      <c r="J30" s="791"/>
      <c r="K30" s="791"/>
      <c r="L30" s="791"/>
      <c r="M30" s="791"/>
      <c r="N30" s="791"/>
      <c r="O30" s="791"/>
      <c r="P30" s="791"/>
      <c r="Q30" s="791"/>
      <c r="R30" s="791"/>
      <c r="S30" s="791"/>
      <c r="T30" s="791"/>
      <c r="U30" s="791"/>
      <c r="V30" s="791"/>
      <c r="W30" s="792"/>
      <c r="X30" s="141"/>
      <c r="Y30" s="142"/>
      <c r="Z30" s="142"/>
      <c r="AA30" s="143"/>
      <c r="AB30" s="230"/>
      <c r="AC30" s="142"/>
      <c r="AD30" s="142"/>
      <c r="AE30" s="142"/>
      <c r="AF30" s="144"/>
      <c r="AG30" s="145"/>
      <c r="AH30" s="145"/>
      <c r="AI30" s="145"/>
      <c r="AJ30" s="145"/>
      <c r="AK30" s="145"/>
      <c r="AL30" s="231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26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231"/>
      <c r="BJ30" s="145"/>
      <c r="BK30" s="145"/>
      <c r="BL30" s="126"/>
      <c r="BM30" s="145"/>
      <c r="BN30" s="145"/>
      <c r="BO30" s="145"/>
      <c r="BP30" s="145"/>
      <c r="BQ30" s="145"/>
      <c r="BR30" s="145"/>
      <c r="BS30" s="145"/>
      <c r="BT30" s="126"/>
      <c r="BU30" s="126"/>
      <c r="BV30" s="136"/>
    </row>
    <row r="31" spans="1:74" ht="14.25" customHeight="1" x14ac:dyDescent="0.15">
      <c r="A31" s="64"/>
      <c r="B31" s="793"/>
      <c r="C31" s="738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8"/>
      <c r="O31" s="738"/>
      <c r="P31" s="738"/>
      <c r="Q31" s="738"/>
      <c r="R31" s="738"/>
      <c r="S31" s="738"/>
      <c r="T31" s="738"/>
      <c r="U31" s="738"/>
      <c r="V31" s="738"/>
      <c r="W31" s="794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232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232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233"/>
      <c r="BU31" s="233"/>
      <c r="BV31" s="136"/>
    </row>
    <row r="32" spans="1:74" ht="45.75" customHeight="1" x14ac:dyDescent="0.15">
      <c r="A32" s="77"/>
      <c r="B32" s="732"/>
      <c r="C32" s="739"/>
      <c r="D32" s="739"/>
      <c r="E32" s="739"/>
      <c r="F32" s="739"/>
      <c r="G32" s="739"/>
      <c r="H32" s="739"/>
      <c r="I32" s="739"/>
      <c r="J32" s="739"/>
      <c r="K32" s="739"/>
      <c r="L32" s="739"/>
      <c r="M32" s="739"/>
      <c r="N32" s="739"/>
      <c r="O32" s="739"/>
      <c r="P32" s="739"/>
      <c r="Q32" s="739"/>
      <c r="R32" s="739"/>
      <c r="S32" s="739"/>
      <c r="T32" s="739"/>
      <c r="U32" s="739"/>
      <c r="V32" s="739"/>
      <c r="W32" s="795"/>
      <c r="X32" s="234"/>
      <c r="Y32" s="56"/>
      <c r="Z32" s="56"/>
      <c r="AA32" s="56"/>
      <c r="AB32" s="56"/>
      <c r="AC32" s="56"/>
      <c r="AD32" s="56"/>
      <c r="AE32" s="56"/>
      <c r="AF32" s="235"/>
      <c r="AG32" s="805" t="s">
        <v>57</v>
      </c>
      <c r="AH32" s="735"/>
      <c r="AI32" s="735"/>
      <c r="AJ32" s="735"/>
      <c r="AK32" s="735"/>
      <c r="AL32" s="735"/>
      <c r="AM32" s="735"/>
      <c r="AN32" s="735"/>
      <c r="AO32" s="735"/>
      <c r="AP32" s="735"/>
      <c r="AQ32" s="735"/>
      <c r="AR32" s="735"/>
      <c r="AS32" s="735"/>
      <c r="AT32" s="735"/>
      <c r="AU32" s="735"/>
      <c r="AV32" s="736"/>
      <c r="AW32" s="101"/>
      <c r="AX32" s="146"/>
      <c r="AY32" s="147"/>
      <c r="AZ32" s="148" t="s">
        <v>58</v>
      </c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50"/>
      <c r="BL32" s="101"/>
      <c r="BM32" s="805" t="s">
        <v>59</v>
      </c>
      <c r="BN32" s="735"/>
      <c r="BO32" s="735"/>
      <c r="BP32" s="735"/>
      <c r="BQ32" s="735"/>
      <c r="BR32" s="735"/>
      <c r="BS32" s="736"/>
      <c r="BT32" s="75"/>
      <c r="BU32" s="75"/>
      <c r="BV32" s="76"/>
    </row>
    <row r="33" spans="1:74" ht="57.75" customHeight="1" x14ac:dyDescent="0.2">
      <c r="A33" s="77"/>
      <c r="B33" s="151"/>
      <c r="C33" s="152"/>
      <c r="D33" s="152" t="s">
        <v>60</v>
      </c>
      <c r="E33" s="153"/>
      <c r="F33" s="154"/>
      <c r="G33" s="155"/>
      <c r="H33" s="156"/>
      <c r="I33" s="157"/>
      <c r="J33" s="157"/>
      <c r="K33" s="157"/>
      <c r="L33" s="157"/>
      <c r="M33" s="157"/>
      <c r="N33" s="158"/>
      <c r="O33" s="159" t="s">
        <v>61</v>
      </c>
      <c r="P33" s="160"/>
      <c r="Q33" s="160"/>
      <c r="R33" s="160"/>
      <c r="S33" s="160"/>
      <c r="T33" s="160"/>
      <c r="U33" s="160"/>
      <c r="V33" s="160"/>
      <c r="W33" s="161"/>
      <c r="X33" s="61"/>
      <c r="Y33" s="786" t="s">
        <v>62</v>
      </c>
      <c r="Z33" s="786" t="s">
        <v>63</v>
      </c>
      <c r="AA33" s="787" t="s">
        <v>64</v>
      </c>
      <c r="AB33" s="162"/>
      <c r="AC33" s="786" t="s">
        <v>65</v>
      </c>
      <c r="AD33" s="786" t="s">
        <v>66</v>
      </c>
      <c r="AE33" s="787" t="s">
        <v>67</v>
      </c>
      <c r="AF33" s="163"/>
      <c r="AG33" s="786" t="s">
        <v>68</v>
      </c>
      <c r="AH33" s="786" t="s">
        <v>69</v>
      </c>
      <c r="AI33" s="786" t="s">
        <v>70</v>
      </c>
      <c r="AJ33" s="786" t="s">
        <v>71</v>
      </c>
      <c r="AK33" s="786" t="s">
        <v>72</v>
      </c>
      <c r="AL33" s="786" t="s">
        <v>73</v>
      </c>
      <c r="AM33" s="786" t="s">
        <v>74</v>
      </c>
      <c r="AN33" s="786" t="s">
        <v>75</v>
      </c>
      <c r="AO33" s="786" t="s">
        <v>76</v>
      </c>
      <c r="AP33" s="786" t="s">
        <v>77</v>
      </c>
      <c r="AQ33" s="786" t="s">
        <v>29</v>
      </c>
      <c r="AR33" s="786" t="s">
        <v>78</v>
      </c>
      <c r="AS33" s="786" t="s">
        <v>79</v>
      </c>
      <c r="AT33" s="786" t="s">
        <v>33</v>
      </c>
      <c r="AU33" s="786" t="s">
        <v>35</v>
      </c>
      <c r="AV33" s="787" t="s">
        <v>36</v>
      </c>
      <c r="AW33" s="101"/>
      <c r="AX33" s="781" t="s">
        <v>80</v>
      </c>
      <c r="AY33" s="781" t="s">
        <v>81</v>
      </c>
      <c r="AZ33" s="781" t="s">
        <v>80</v>
      </c>
      <c r="BA33" s="781" t="s">
        <v>81</v>
      </c>
      <c r="BB33" s="781" t="s">
        <v>80</v>
      </c>
      <c r="BC33" s="781" t="s">
        <v>81</v>
      </c>
      <c r="BD33" s="781" t="s">
        <v>80</v>
      </c>
      <c r="BE33" s="781" t="s">
        <v>81</v>
      </c>
      <c r="BF33" s="781" t="s">
        <v>80</v>
      </c>
      <c r="BG33" s="781" t="s">
        <v>81</v>
      </c>
      <c r="BH33" s="781" t="s">
        <v>80</v>
      </c>
      <c r="BI33" s="781" t="s">
        <v>81</v>
      </c>
      <c r="BJ33" s="781" t="s">
        <v>80</v>
      </c>
      <c r="BK33" s="783" t="s">
        <v>81</v>
      </c>
      <c r="BL33" s="101"/>
      <c r="BM33" s="778" t="s">
        <v>82</v>
      </c>
      <c r="BN33" s="778" t="s">
        <v>83</v>
      </c>
      <c r="BO33" s="778" t="s">
        <v>84</v>
      </c>
      <c r="BP33" s="778" t="s">
        <v>85</v>
      </c>
      <c r="BQ33" s="778" t="s">
        <v>86</v>
      </c>
      <c r="BR33" s="778" t="s">
        <v>87</v>
      </c>
      <c r="BS33" s="780" t="s">
        <v>88</v>
      </c>
      <c r="BT33" s="75"/>
      <c r="BU33" s="75"/>
      <c r="BV33" s="76"/>
    </row>
    <row r="34" spans="1:74" ht="27.75" customHeight="1" x14ac:dyDescent="0.2">
      <c r="A34" s="77"/>
      <c r="B34" s="164"/>
      <c r="C34" s="165"/>
      <c r="D34" s="165"/>
      <c r="E34" s="165"/>
      <c r="F34" s="166"/>
      <c r="G34" s="167"/>
      <c r="H34" s="156"/>
      <c r="I34" s="157"/>
      <c r="J34" s="168" t="s">
        <v>89</v>
      </c>
      <c r="K34" s="169"/>
      <c r="L34" s="169"/>
      <c r="M34" s="170"/>
      <c r="N34" s="160"/>
      <c r="O34" s="157"/>
      <c r="P34" s="160"/>
      <c r="Q34" s="160"/>
      <c r="R34" s="160"/>
      <c r="S34" s="160"/>
      <c r="T34" s="160"/>
      <c r="U34" s="160"/>
      <c r="V34" s="160"/>
      <c r="W34" s="161"/>
      <c r="X34" s="61"/>
      <c r="Y34" s="785"/>
      <c r="Z34" s="785"/>
      <c r="AA34" s="768"/>
      <c r="AB34" s="171"/>
      <c r="AC34" s="785"/>
      <c r="AD34" s="785"/>
      <c r="AE34" s="768"/>
      <c r="AF34" s="163"/>
      <c r="AG34" s="785"/>
      <c r="AH34" s="785"/>
      <c r="AI34" s="785"/>
      <c r="AJ34" s="785"/>
      <c r="AK34" s="785"/>
      <c r="AL34" s="785"/>
      <c r="AM34" s="785"/>
      <c r="AN34" s="785"/>
      <c r="AO34" s="785"/>
      <c r="AP34" s="785"/>
      <c r="AQ34" s="785"/>
      <c r="AR34" s="785"/>
      <c r="AS34" s="785"/>
      <c r="AT34" s="785"/>
      <c r="AU34" s="785"/>
      <c r="AV34" s="768"/>
      <c r="AW34" s="101"/>
      <c r="AX34" s="779"/>
      <c r="AY34" s="782"/>
      <c r="AZ34" s="779"/>
      <c r="BA34" s="782"/>
      <c r="BB34" s="779"/>
      <c r="BC34" s="782"/>
      <c r="BD34" s="779"/>
      <c r="BE34" s="782"/>
      <c r="BF34" s="779"/>
      <c r="BG34" s="782"/>
      <c r="BH34" s="779"/>
      <c r="BI34" s="782"/>
      <c r="BJ34" s="779"/>
      <c r="BK34" s="784"/>
      <c r="BL34" s="101"/>
      <c r="BM34" s="785"/>
      <c r="BN34" s="785"/>
      <c r="BO34" s="785"/>
      <c r="BP34" s="785"/>
      <c r="BQ34" s="785"/>
      <c r="BR34" s="785"/>
      <c r="BS34" s="768"/>
      <c r="BT34" s="75"/>
      <c r="BU34" s="75"/>
      <c r="BV34" s="76"/>
    </row>
    <row r="35" spans="1:74" ht="73.5" customHeight="1" x14ac:dyDescent="0.2">
      <c r="A35" s="77"/>
      <c r="B35" s="172"/>
      <c r="C35" s="173" t="s">
        <v>90</v>
      </c>
      <c r="D35" s="174"/>
      <c r="E35" s="145" t="s">
        <v>91</v>
      </c>
      <c r="F35" s="145" t="s">
        <v>92</v>
      </c>
      <c r="G35" s="145" t="s">
        <v>93</v>
      </c>
      <c r="H35" s="175" t="s">
        <v>94</v>
      </c>
      <c r="I35" s="176" t="s">
        <v>95</v>
      </c>
      <c r="J35" s="177" t="s">
        <v>96</v>
      </c>
      <c r="K35" s="178" t="s">
        <v>97</v>
      </c>
      <c r="L35" s="179" t="s">
        <v>98</v>
      </c>
      <c r="M35" s="180" t="s">
        <v>99</v>
      </c>
      <c r="N35" s="181" t="s">
        <v>100</v>
      </c>
      <c r="O35" s="182" t="s">
        <v>101</v>
      </c>
      <c r="P35" s="183" t="s">
        <v>102</v>
      </c>
      <c r="Q35" s="184" t="s">
        <v>103</v>
      </c>
      <c r="R35" s="185" t="s">
        <v>104</v>
      </c>
      <c r="S35" s="186" t="s">
        <v>105</v>
      </c>
      <c r="T35" s="187" t="s">
        <v>106</v>
      </c>
      <c r="U35" s="188" t="s">
        <v>107</v>
      </c>
      <c r="V35" s="189" t="s">
        <v>108</v>
      </c>
      <c r="W35" s="182" t="s">
        <v>109</v>
      </c>
      <c r="X35" s="61"/>
      <c r="Y35" s="779"/>
      <c r="Z35" s="779"/>
      <c r="AA35" s="729"/>
      <c r="AB35" s="190"/>
      <c r="AC35" s="779"/>
      <c r="AD35" s="779"/>
      <c r="AE35" s="729"/>
      <c r="AF35" s="163"/>
      <c r="AG35" s="779"/>
      <c r="AH35" s="779"/>
      <c r="AI35" s="779"/>
      <c r="AJ35" s="779"/>
      <c r="AK35" s="779"/>
      <c r="AL35" s="779"/>
      <c r="AM35" s="779"/>
      <c r="AN35" s="779"/>
      <c r="AO35" s="779"/>
      <c r="AP35" s="779"/>
      <c r="AQ35" s="779"/>
      <c r="AR35" s="779"/>
      <c r="AS35" s="779"/>
      <c r="AT35" s="779"/>
      <c r="AU35" s="779"/>
      <c r="AV35" s="729"/>
      <c r="AW35" s="101"/>
      <c r="AX35" s="777" t="s">
        <v>110</v>
      </c>
      <c r="AY35" s="736"/>
      <c r="AZ35" s="777" t="s">
        <v>68</v>
      </c>
      <c r="BA35" s="736"/>
      <c r="BB35" s="777" t="s">
        <v>69</v>
      </c>
      <c r="BC35" s="736"/>
      <c r="BD35" s="777" t="s">
        <v>70</v>
      </c>
      <c r="BE35" s="736"/>
      <c r="BF35" s="777" t="s">
        <v>71</v>
      </c>
      <c r="BG35" s="736"/>
      <c r="BH35" s="777" t="s">
        <v>72</v>
      </c>
      <c r="BI35" s="736"/>
      <c r="BJ35" s="777" t="s">
        <v>73</v>
      </c>
      <c r="BK35" s="736"/>
      <c r="BL35" s="101"/>
      <c r="BM35" s="779"/>
      <c r="BN35" s="779"/>
      <c r="BO35" s="779"/>
      <c r="BP35" s="779"/>
      <c r="BQ35" s="779"/>
      <c r="BR35" s="779"/>
      <c r="BS35" s="729"/>
      <c r="BT35" s="75"/>
      <c r="BU35" s="75"/>
      <c r="BV35" s="76"/>
    </row>
    <row r="36" spans="1:74" ht="27.75" customHeight="1" x14ac:dyDescent="0.2">
      <c r="A36" s="77"/>
      <c r="B36" s="191" t="s">
        <v>147</v>
      </c>
      <c r="C36" s="192" t="s">
        <v>148</v>
      </c>
      <c r="D36" s="193" t="s">
        <v>149</v>
      </c>
      <c r="E36" s="236"/>
      <c r="F36" s="195">
        <v>10</v>
      </c>
      <c r="G36" s="196">
        <v>457</v>
      </c>
      <c r="H36" s="197"/>
      <c r="I36" s="198"/>
      <c r="J36" s="199"/>
      <c r="K36" s="200"/>
      <c r="L36" s="179"/>
      <c r="M36" s="201"/>
      <c r="N36" s="202"/>
      <c r="O36" s="203"/>
      <c r="P36" s="204"/>
      <c r="Q36" s="205"/>
      <c r="R36" s="206"/>
      <c r="S36" s="207"/>
      <c r="T36" s="208"/>
      <c r="U36" s="209"/>
      <c r="V36" s="210"/>
      <c r="W36" s="203"/>
      <c r="X36" s="211"/>
      <c r="Y36" s="212">
        <f t="shared" ref="Y36:Y50" si="8">H36+I36+J36+K36+M36+N36+O36+P36+Q36+R36+S36+T36+U36+V36+W36+L36</f>
        <v>0</v>
      </c>
      <c r="Z36" s="212">
        <f t="shared" ref="Z36:Z74" si="9">Y36*F36</f>
        <v>0</v>
      </c>
      <c r="AA36" s="213">
        <f t="shared" ref="AA36:AA74" si="10">G36*Y36</f>
        <v>0</v>
      </c>
      <c r="AB36" s="162"/>
      <c r="AC36" s="215">
        <v>8.8000000000000007</v>
      </c>
      <c r="AD36" s="216">
        <f t="shared" ref="AD36:AD74" si="11">AC36*Y36</f>
        <v>0</v>
      </c>
      <c r="AE36" s="217">
        <f>AG64*0.26+AH64*0.32+AI64*0.36+AJ64*0.42+AK64*0.5+AL64*0.52+AM64*0.62+AN64*0.68+AO64*0.85+AP64*0.85+AR36*0.13+AT36*0.154+AV36*0.208+AZ64*0.04+BA64*0.04+BB64*0.06+BC64*0.09+BD64*0.07+BE64*0.11+BF64*0.08+BG64*0.19+BH64*0.09+BI64*0.22+BJ64*0.1+BK64*0.18</f>
        <v>0</v>
      </c>
      <c r="AF36" s="218"/>
      <c r="AG36" s="219"/>
      <c r="AH36" s="219"/>
      <c r="AI36" s="219">
        <f>6*Y36</f>
        <v>0</v>
      </c>
      <c r="AJ36" s="219">
        <f>4*Y36</f>
        <v>0</v>
      </c>
      <c r="AK36" s="219"/>
      <c r="AL36" s="219"/>
      <c r="AM36" s="219"/>
      <c r="AN36" s="219"/>
      <c r="AO36" s="219"/>
      <c r="AP36" s="219"/>
      <c r="AQ36" s="220"/>
      <c r="AR36" s="220"/>
      <c r="AS36" s="220"/>
      <c r="AT36" s="220"/>
      <c r="AU36" s="220"/>
      <c r="AV36" s="220"/>
      <c r="AW36" s="221"/>
      <c r="AX36" s="219"/>
      <c r="AY36" s="219"/>
      <c r="AZ36" s="220"/>
      <c r="BA36" s="220"/>
      <c r="BB36" s="220"/>
      <c r="BC36" s="220">
        <f>48*Y36</f>
        <v>0</v>
      </c>
      <c r="BD36" s="220"/>
      <c r="BE36" s="220">
        <f>2*Y36</f>
        <v>0</v>
      </c>
      <c r="BF36" s="220"/>
      <c r="BG36" s="220"/>
      <c r="BH36" s="220"/>
      <c r="BI36" s="220"/>
      <c r="BJ36" s="220"/>
      <c r="BK36" s="220"/>
      <c r="BL36" s="221"/>
      <c r="BM36" s="220"/>
      <c r="BN36" s="220"/>
      <c r="BO36" s="220"/>
      <c r="BP36" s="220"/>
      <c r="BQ36" s="220">
        <f>10*Y36</f>
        <v>0</v>
      </c>
      <c r="BR36" s="220"/>
      <c r="BS36" s="220"/>
      <c r="BT36" s="75"/>
      <c r="BU36" s="75"/>
      <c r="BV36" s="76"/>
    </row>
    <row r="37" spans="1:74" ht="27.75" customHeight="1" x14ac:dyDescent="0.2">
      <c r="A37" s="77"/>
      <c r="B37" s="191" t="s">
        <v>150</v>
      </c>
      <c r="C37" s="192" t="s">
        <v>148</v>
      </c>
      <c r="D37" s="237" t="s">
        <v>151</v>
      </c>
      <c r="E37" s="224"/>
      <c r="F37" s="195">
        <v>5</v>
      </c>
      <c r="G37" s="196">
        <v>153.30000000000001</v>
      </c>
      <c r="H37" s="197"/>
      <c r="I37" s="198"/>
      <c r="J37" s="199"/>
      <c r="K37" s="200"/>
      <c r="L37" s="179"/>
      <c r="M37" s="201"/>
      <c r="N37" s="202"/>
      <c r="O37" s="203"/>
      <c r="P37" s="204"/>
      <c r="Q37" s="205"/>
      <c r="R37" s="206"/>
      <c r="S37" s="207"/>
      <c r="T37" s="208"/>
      <c r="U37" s="209"/>
      <c r="V37" s="210"/>
      <c r="W37" s="203"/>
      <c r="X37" s="211"/>
      <c r="Y37" s="212">
        <f t="shared" si="8"/>
        <v>0</v>
      </c>
      <c r="Z37" s="212">
        <f t="shared" si="9"/>
        <v>0</v>
      </c>
      <c r="AA37" s="213">
        <f t="shared" si="10"/>
        <v>0</v>
      </c>
      <c r="AB37" s="171"/>
      <c r="AC37" s="215">
        <v>3.4</v>
      </c>
      <c r="AD37" s="216">
        <f t="shared" si="11"/>
        <v>0</v>
      </c>
      <c r="AE37" s="217">
        <f>AG37*0.26+AH37*0.32+AI37*0.36+AJ37*0.42+AK37*0.5+AL37*0.52+AM37*0.62+AN37*0.68+AO37*0.85+AP37*0.85+AR37*0.13+AT37*0.154+AV37*0.208+AZ37*0.04+BA37*0.04+BB37*0.06+BC37*0.09+BD37*0.07+BE37*0.11+BF37*0.08+BG37*0.19+BH37*0.09+BI37*0.22+BJ37*0.1+BK37*0.18</f>
        <v>0</v>
      </c>
      <c r="AF37" s="218"/>
      <c r="AG37" s="219"/>
      <c r="AH37" s="219"/>
      <c r="AI37" s="219"/>
      <c r="AJ37" s="219">
        <f>1*Y37</f>
        <v>0</v>
      </c>
      <c r="AK37" s="219">
        <f t="shared" ref="AK37:AK38" si="12">2*Y37</f>
        <v>0</v>
      </c>
      <c r="AL37" s="219"/>
      <c r="AM37" s="219">
        <f>2*Y37</f>
        <v>0</v>
      </c>
      <c r="AN37" s="219"/>
      <c r="AO37" s="219"/>
      <c r="AP37" s="219"/>
      <c r="AQ37" s="219"/>
      <c r="AR37" s="219"/>
      <c r="AS37" s="219"/>
      <c r="AT37" s="219"/>
      <c r="AU37" s="219"/>
      <c r="AV37" s="219"/>
      <c r="AW37" s="221"/>
      <c r="AX37" s="219"/>
      <c r="AY37" s="219"/>
      <c r="AZ37" s="219"/>
      <c r="BA37" s="219"/>
      <c r="BB37" s="219"/>
      <c r="BC37" s="219">
        <f>4*Y37</f>
        <v>0</v>
      </c>
      <c r="BD37" s="219"/>
      <c r="BE37" s="219">
        <f>1*Y37</f>
        <v>0</v>
      </c>
      <c r="BF37" s="219"/>
      <c r="BG37" s="219"/>
      <c r="BH37" s="219"/>
      <c r="BI37" s="219"/>
      <c r="BJ37" s="219"/>
      <c r="BK37" s="219"/>
      <c r="BL37" s="221"/>
      <c r="BM37" s="219"/>
      <c r="BN37" s="238"/>
      <c r="BO37" s="219">
        <f>5*Y37</f>
        <v>0</v>
      </c>
      <c r="BP37" s="238"/>
      <c r="BQ37" s="238"/>
      <c r="BR37" s="238"/>
      <c r="BS37" s="238"/>
      <c r="BT37" s="75"/>
      <c r="BU37" s="75"/>
      <c r="BV37" s="76"/>
    </row>
    <row r="38" spans="1:74" ht="27.75" customHeight="1" x14ac:dyDescent="0.2">
      <c r="A38" s="77"/>
      <c r="B38" s="191" t="s">
        <v>152</v>
      </c>
      <c r="C38" s="192" t="s">
        <v>148</v>
      </c>
      <c r="D38" s="193" t="s">
        <v>153</v>
      </c>
      <c r="E38" s="236"/>
      <c r="F38" s="195">
        <v>10</v>
      </c>
      <c r="G38" s="196">
        <v>402</v>
      </c>
      <c r="H38" s="197"/>
      <c r="I38" s="198"/>
      <c r="J38" s="199"/>
      <c r="K38" s="200"/>
      <c r="L38" s="179"/>
      <c r="M38" s="201"/>
      <c r="N38" s="202"/>
      <c r="O38" s="203"/>
      <c r="P38" s="204"/>
      <c r="Q38" s="205"/>
      <c r="R38" s="206"/>
      <c r="S38" s="207"/>
      <c r="T38" s="208"/>
      <c r="U38" s="209"/>
      <c r="V38" s="210"/>
      <c r="W38" s="203"/>
      <c r="X38" s="211"/>
      <c r="Y38" s="212">
        <f t="shared" si="8"/>
        <v>0</v>
      </c>
      <c r="Z38" s="212">
        <f t="shared" si="9"/>
        <v>0</v>
      </c>
      <c r="AA38" s="213">
        <f t="shared" si="10"/>
        <v>0</v>
      </c>
      <c r="AB38" s="171"/>
      <c r="AC38" s="215">
        <v>7.8</v>
      </c>
      <c r="AD38" s="216">
        <f t="shared" si="11"/>
        <v>0</v>
      </c>
      <c r="AE38" s="217">
        <f>AG40*0.26+AH40*0.32+AI40*0.36+AJ40*0.42+AK40*0.5+AL40*0.52+AM40*0.62+AN40*0.68+AO40*0.85+AP40*0.85+AR38*0.13+AT38*0.154+AV38*0.208+AZ40*0.04+BA40*0.04+BB40*0.06+BC40*0.09+BD40*0.07+BE40*0.11+BF40*0.08+BG40*0.19+BH40*0.09+BI40*0.22+BJ40*0.1+BK40*0.18</f>
        <v>0</v>
      </c>
      <c r="AF38" s="218"/>
      <c r="AG38" s="219"/>
      <c r="AH38" s="219"/>
      <c r="AI38" s="219"/>
      <c r="AJ38" s="219"/>
      <c r="AK38" s="219">
        <f t="shared" si="12"/>
        <v>0</v>
      </c>
      <c r="AL38" s="219">
        <f>8*Y38</f>
        <v>0</v>
      </c>
      <c r="AM38" s="219"/>
      <c r="AN38" s="219"/>
      <c r="AO38" s="219"/>
      <c r="AP38" s="219"/>
      <c r="AQ38" s="220"/>
      <c r="AR38" s="220"/>
      <c r="AS38" s="220"/>
      <c r="AT38" s="220"/>
      <c r="AU38" s="220"/>
      <c r="AV38" s="220"/>
      <c r="AW38" s="221"/>
      <c r="AX38" s="219"/>
      <c r="AY38" s="219"/>
      <c r="AZ38" s="219"/>
      <c r="BA38" s="219"/>
      <c r="BB38" s="219"/>
      <c r="BC38" s="219">
        <f>32*Y38</f>
        <v>0</v>
      </c>
      <c r="BD38" s="219"/>
      <c r="BE38" s="219">
        <f>8*Y38</f>
        <v>0</v>
      </c>
      <c r="BF38" s="219"/>
      <c r="BG38" s="219"/>
      <c r="BH38" s="219"/>
      <c r="BI38" s="219"/>
      <c r="BJ38" s="219"/>
      <c r="BK38" s="219"/>
      <c r="BL38" s="221"/>
      <c r="BM38" s="219"/>
      <c r="BN38" s="238"/>
      <c r="BO38" s="238"/>
      <c r="BP38" s="219">
        <f>10*Y38</f>
        <v>0</v>
      </c>
      <c r="BQ38" s="238"/>
      <c r="BR38" s="238"/>
      <c r="BS38" s="238"/>
      <c r="BT38" s="75"/>
      <c r="BU38" s="75"/>
      <c r="BV38" s="76"/>
    </row>
    <row r="39" spans="1:74" ht="27.75" customHeight="1" x14ac:dyDescent="0.2">
      <c r="A39" s="77"/>
      <c r="B39" s="191" t="s">
        <v>154</v>
      </c>
      <c r="C39" s="192" t="s">
        <v>148</v>
      </c>
      <c r="D39" s="239" t="s">
        <v>155</v>
      </c>
      <c r="E39" s="224"/>
      <c r="F39" s="195">
        <v>3</v>
      </c>
      <c r="G39" s="196">
        <v>207.1</v>
      </c>
      <c r="H39" s="197"/>
      <c r="I39" s="198"/>
      <c r="J39" s="199"/>
      <c r="K39" s="200"/>
      <c r="L39" s="179"/>
      <c r="M39" s="201"/>
      <c r="N39" s="202"/>
      <c r="O39" s="203"/>
      <c r="P39" s="204"/>
      <c r="Q39" s="205"/>
      <c r="R39" s="206"/>
      <c r="S39" s="207"/>
      <c r="T39" s="208"/>
      <c r="U39" s="209"/>
      <c r="V39" s="210"/>
      <c r="W39" s="203"/>
      <c r="X39" s="211"/>
      <c r="Y39" s="212">
        <f t="shared" si="8"/>
        <v>0</v>
      </c>
      <c r="Z39" s="212">
        <f t="shared" si="9"/>
        <v>0</v>
      </c>
      <c r="AA39" s="213">
        <f t="shared" si="10"/>
        <v>0</v>
      </c>
      <c r="AB39" s="171"/>
      <c r="AC39" s="215">
        <v>4.7</v>
      </c>
      <c r="AD39" s="216">
        <f t="shared" si="11"/>
        <v>0</v>
      </c>
      <c r="AE39" s="217">
        <f>AG39*0.26+AH39*0.32+AI39*0.36+AJ39*0.42+AK39*0.5+AL39*0.52+AM39*0.62+AN39*0.68+AO39*0.85+AP39*0.85+AR39*0.13+AT39*0.154+AV39*0.208+AZ39*0.04+BA39*0.04+BB39*0.06+BC39*0.09+BD39*0.07+BE39*0.11+BF39*0.08+BG39*0.19+BH39*0.09+BI39*0.22+BJ39*0.1+BK39*0.18</f>
        <v>0</v>
      </c>
      <c r="AF39" s="218"/>
      <c r="AG39" s="219"/>
      <c r="AH39" s="219"/>
      <c r="AI39" s="219"/>
      <c r="AJ39" s="219">
        <f>1*Y39</f>
        <v>0</v>
      </c>
      <c r="AK39" s="219"/>
      <c r="AL39" s="219">
        <f>2*Y39</f>
        <v>0</v>
      </c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21"/>
      <c r="AX39" s="219"/>
      <c r="AY39" s="219"/>
      <c r="AZ39" s="219"/>
      <c r="BA39" s="219"/>
      <c r="BB39" s="219"/>
      <c r="BC39" s="219">
        <f>1*Y39</f>
        <v>0</v>
      </c>
      <c r="BD39" s="219"/>
      <c r="BE39" s="219">
        <f t="shared" ref="BE39:BE40" si="13">2*Y39</f>
        <v>0</v>
      </c>
      <c r="BF39" s="219"/>
      <c r="BG39" s="219"/>
      <c r="BH39" s="219"/>
      <c r="BI39" s="219"/>
      <c r="BJ39" s="219"/>
      <c r="BK39" s="219"/>
      <c r="BL39" s="221"/>
      <c r="BM39" s="219"/>
      <c r="BN39" s="238"/>
      <c r="BO39" s="238"/>
      <c r="BP39" s="238"/>
      <c r="BQ39" s="219">
        <f>3*Y39</f>
        <v>0</v>
      </c>
      <c r="BR39" s="238"/>
      <c r="BS39" s="238"/>
      <c r="BT39" s="75"/>
      <c r="BU39" s="75"/>
      <c r="BV39" s="76"/>
    </row>
    <row r="40" spans="1:74" ht="27.75" customHeight="1" x14ac:dyDescent="0.2">
      <c r="A40" s="77"/>
      <c r="B40" s="191" t="s">
        <v>156</v>
      </c>
      <c r="C40" s="192" t="s">
        <v>148</v>
      </c>
      <c r="D40" s="193" t="s">
        <v>157</v>
      </c>
      <c r="E40" s="236"/>
      <c r="F40" s="195">
        <v>5</v>
      </c>
      <c r="G40" s="196">
        <v>251</v>
      </c>
      <c r="H40" s="197"/>
      <c r="I40" s="198"/>
      <c r="J40" s="199"/>
      <c r="K40" s="200"/>
      <c r="L40" s="179"/>
      <c r="M40" s="201"/>
      <c r="N40" s="202"/>
      <c r="O40" s="203"/>
      <c r="P40" s="204"/>
      <c r="Q40" s="205"/>
      <c r="R40" s="206"/>
      <c r="S40" s="207"/>
      <c r="T40" s="208"/>
      <c r="U40" s="209"/>
      <c r="V40" s="226"/>
      <c r="W40" s="240"/>
      <c r="X40" s="211"/>
      <c r="Y40" s="212">
        <f t="shared" si="8"/>
        <v>0</v>
      </c>
      <c r="Z40" s="212">
        <f t="shared" si="9"/>
        <v>0</v>
      </c>
      <c r="AA40" s="213">
        <f t="shared" si="10"/>
        <v>0</v>
      </c>
      <c r="AB40" s="171"/>
      <c r="AC40" s="215">
        <v>5.2</v>
      </c>
      <c r="AD40" s="216">
        <f t="shared" si="11"/>
        <v>0</v>
      </c>
      <c r="AE40" s="217">
        <f>AG67*0.26+AH67*0.32+AI67*0.36+AJ67*0.42+AK67*0.5+AL67*0.52+AM67*0.62+AN67*0.68+AO67*0.85+AP67*0.85+AR40*0.13+AT40*0.154+AV40*0.208+AZ67*0.04+BA67*0.04+BB67*0.06+BC67*0.09+BD67*0.07+BE67*0.11+BF67*0.08+BG67*0.19+BH67*0.09+BI67*0.22+BJ67*0.1+BK67*0.18</f>
        <v>0</v>
      </c>
      <c r="AF40" s="218"/>
      <c r="AG40" s="219"/>
      <c r="AH40" s="219"/>
      <c r="AI40" s="219"/>
      <c r="AJ40" s="219"/>
      <c r="AK40" s="219">
        <f>2*Y40</f>
        <v>0</v>
      </c>
      <c r="AL40" s="219">
        <f>3*Y40</f>
        <v>0</v>
      </c>
      <c r="AM40" s="219"/>
      <c r="AN40" s="219"/>
      <c r="AO40" s="219"/>
      <c r="AP40" s="219"/>
      <c r="AQ40" s="220"/>
      <c r="AR40" s="220"/>
      <c r="AS40" s="220"/>
      <c r="AT40" s="220"/>
      <c r="AU40" s="220"/>
      <c r="AV40" s="220"/>
      <c r="AW40" s="221"/>
      <c r="AX40" s="219"/>
      <c r="AY40" s="219"/>
      <c r="AZ40" s="220"/>
      <c r="BA40" s="220"/>
      <c r="BB40" s="220"/>
      <c r="BC40" s="220">
        <f>18*Y40</f>
        <v>0</v>
      </c>
      <c r="BD40" s="220"/>
      <c r="BE40" s="220">
        <f t="shared" si="13"/>
        <v>0</v>
      </c>
      <c r="BF40" s="220"/>
      <c r="BG40" s="220"/>
      <c r="BH40" s="220"/>
      <c r="BI40" s="220"/>
      <c r="BJ40" s="220"/>
      <c r="BK40" s="220"/>
      <c r="BL40" s="221"/>
      <c r="BM40" s="220"/>
      <c r="BN40" s="220"/>
      <c r="BO40" s="220"/>
      <c r="BP40" s="220"/>
      <c r="BQ40" s="220">
        <f>5*Y40</f>
        <v>0</v>
      </c>
      <c r="BR40" s="220"/>
      <c r="BS40" s="220"/>
      <c r="BT40" s="75"/>
      <c r="BU40" s="75"/>
      <c r="BV40" s="76"/>
    </row>
    <row r="41" spans="1:74" ht="27.75" customHeight="1" x14ac:dyDescent="0.2">
      <c r="A41" s="77"/>
      <c r="B41" s="191" t="s">
        <v>158</v>
      </c>
      <c r="C41" s="192" t="s">
        <v>148</v>
      </c>
      <c r="D41" s="239" t="s">
        <v>159</v>
      </c>
      <c r="E41" s="224"/>
      <c r="F41" s="195">
        <v>2</v>
      </c>
      <c r="G41" s="196">
        <v>95</v>
      </c>
      <c r="H41" s="197"/>
      <c r="I41" s="198"/>
      <c r="J41" s="199"/>
      <c r="K41" s="200"/>
      <c r="L41" s="179"/>
      <c r="M41" s="201"/>
      <c r="N41" s="202"/>
      <c r="O41" s="203"/>
      <c r="P41" s="204"/>
      <c r="Q41" s="205"/>
      <c r="R41" s="206"/>
      <c r="S41" s="207"/>
      <c r="T41" s="208"/>
      <c r="U41" s="209"/>
      <c r="V41" s="226"/>
      <c r="W41" s="241"/>
      <c r="X41" s="211"/>
      <c r="Y41" s="212">
        <f t="shared" si="8"/>
        <v>0</v>
      </c>
      <c r="Z41" s="212">
        <f t="shared" si="9"/>
        <v>0</v>
      </c>
      <c r="AA41" s="213">
        <f t="shared" si="10"/>
        <v>0</v>
      </c>
      <c r="AB41" s="171"/>
      <c r="AC41" s="215">
        <v>2.1</v>
      </c>
      <c r="AD41" s="216">
        <f t="shared" si="11"/>
        <v>0</v>
      </c>
      <c r="AE41" s="217">
        <f>AG41*0.26+AH41*0.32+AI41*0.36+AJ41*0.42+AK41*0.5+AL41*0.52+AM41*0.62+AN41*0.68+AO41*0.85+AP41*0.85+AR41*0.13+AT41*0.154+AV41*0.208+AZ41*0.04+BA41*0.04+BB41*0.06+BC41*0.09+BD41*0.07+BE41*0.11+BF41*0.08+BG41*0.19+BH41*0.09+BI41*0.22+BJ41*0.1+BK41*0.18</f>
        <v>0</v>
      </c>
      <c r="AF41" s="218"/>
      <c r="AG41" s="219"/>
      <c r="AH41" s="219"/>
      <c r="AI41" s="219"/>
      <c r="AJ41" s="219"/>
      <c r="AK41" s="219"/>
      <c r="AL41" s="219">
        <f>2*Y41</f>
        <v>0</v>
      </c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21"/>
      <c r="AX41" s="219"/>
      <c r="AY41" s="219"/>
      <c r="AZ41" s="219"/>
      <c r="BA41" s="219"/>
      <c r="BB41" s="219"/>
      <c r="BC41" s="219">
        <f>1*Y41</f>
        <v>0</v>
      </c>
      <c r="BD41" s="219"/>
      <c r="BE41" s="219">
        <f>1*Y41</f>
        <v>0</v>
      </c>
      <c r="BF41" s="219"/>
      <c r="BG41" s="219"/>
      <c r="BH41" s="219"/>
      <c r="BI41" s="219"/>
      <c r="BJ41" s="219"/>
      <c r="BK41" s="219"/>
      <c r="BL41" s="221"/>
      <c r="BM41" s="219"/>
      <c r="BN41" s="238"/>
      <c r="BO41" s="238"/>
      <c r="BP41" s="238"/>
      <c r="BQ41" s="219">
        <f>2*Y41</f>
        <v>0</v>
      </c>
      <c r="BR41" s="238"/>
      <c r="BS41" s="238"/>
      <c r="BT41" s="75"/>
      <c r="BU41" s="75"/>
      <c r="BV41" s="76"/>
    </row>
    <row r="42" spans="1:74" ht="27.75" customHeight="1" x14ac:dyDescent="0.2">
      <c r="A42" s="77"/>
      <c r="B42" s="191" t="s">
        <v>160</v>
      </c>
      <c r="C42" s="192" t="s">
        <v>148</v>
      </c>
      <c r="D42" s="193" t="s">
        <v>161</v>
      </c>
      <c r="E42" s="236"/>
      <c r="F42" s="195">
        <v>10</v>
      </c>
      <c r="G42" s="196">
        <v>488</v>
      </c>
      <c r="H42" s="197"/>
      <c r="I42" s="198"/>
      <c r="J42" s="199"/>
      <c r="K42" s="200"/>
      <c r="L42" s="179"/>
      <c r="M42" s="201"/>
      <c r="N42" s="202"/>
      <c r="O42" s="203"/>
      <c r="P42" s="204"/>
      <c r="Q42" s="205"/>
      <c r="R42" s="206"/>
      <c r="S42" s="207"/>
      <c r="T42" s="208"/>
      <c r="U42" s="209"/>
      <c r="V42" s="226"/>
      <c r="W42" s="241"/>
      <c r="X42" s="211"/>
      <c r="Y42" s="212">
        <f t="shared" si="8"/>
        <v>0</v>
      </c>
      <c r="Z42" s="212">
        <f t="shared" si="9"/>
        <v>0</v>
      </c>
      <c r="AA42" s="213">
        <f t="shared" si="10"/>
        <v>0</v>
      </c>
      <c r="AB42" s="171"/>
      <c r="AC42" s="215">
        <v>9.3000000000000007</v>
      </c>
      <c r="AD42" s="216">
        <f t="shared" si="11"/>
        <v>0</v>
      </c>
      <c r="AE42" s="217">
        <f>AG66*0.26+AH66*0.32+AI66*0.36+AJ66*0.42+AK66*0.5+AL66*0.52+AM66*0.62+AN66*0.68+AO66*0.85+AP66*0.85+AR42*0.13+AT42*0.154+AV42*0.208+AZ66*0.04+BA66*0.04+BB66*0.06+BC66*0.09+BD66*0.07+BE66*0.11+BF66*0.08+BG66*0.19+BH66*0.09+BI66*0.22+BJ66*0.1+BK66*0.18</f>
        <v>0</v>
      </c>
      <c r="AF42" s="218"/>
      <c r="AG42" s="219"/>
      <c r="AH42" s="219"/>
      <c r="AI42" s="219">
        <f>2*Y42</f>
        <v>0</v>
      </c>
      <c r="AJ42" s="219">
        <f>5*Y42</f>
        <v>0</v>
      </c>
      <c r="AK42" s="219">
        <f>2*Y42</f>
        <v>0</v>
      </c>
      <c r="AL42" s="219">
        <f>1*Y42</f>
        <v>0</v>
      </c>
      <c r="AM42" s="219"/>
      <c r="AN42" s="219"/>
      <c r="AO42" s="219"/>
      <c r="AP42" s="219"/>
      <c r="AQ42" s="220"/>
      <c r="AR42" s="220"/>
      <c r="AS42" s="220"/>
      <c r="AT42" s="220"/>
      <c r="AU42" s="220"/>
      <c r="AV42" s="220"/>
      <c r="AW42" s="221"/>
      <c r="AX42" s="219"/>
      <c r="AY42" s="219"/>
      <c r="AZ42" s="220"/>
      <c r="BA42" s="220"/>
      <c r="BB42" s="220"/>
      <c r="BC42" s="220">
        <f>50*Y42</f>
        <v>0</v>
      </c>
      <c r="BD42" s="220"/>
      <c r="BE42" s="220"/>
      <c r="BF42" s="220"/>
      <c r="BG42" s="220"/>
      <c r="BH42" s="220"/>
      <c r="BI42" s="220"/>
      <c r="BJ42" s="220"/>
      <c r="BK42" s="220"/>
      <c r="BL42" s="221"/>
      <c r="BM42" s="220"/>
      <c r="BN42" s="220"/>
      <c r="BO42" s="220"/>
      <c r="BP42" s="220"/>
      <c r="BQ42" s="220">
        <f>10*Y42</f>
        <v>0</v>
      </c>
      <c r="BR42" s="220"/>
      <c r="BS42" s="220"/>
      <c r="BT42" s="75"/>
      <c r="BU42" s="75"/>
      <c r="BV42" s="76"/>
    </row>
    <row r="43" spans="1:74" ht="27.75" customHeight="1" x14ac:dyDescent="0.2">
      <c r="A43" s="77"/>
      <c r="B43" s="191" t="s">
        <v>162</v>
      </c>
      <c r="C43" s="192" t="s">
        <v>148</v>
      </c>
      <c r="D43" s="237" t="s">
        <v>163</v>
      </c>
      <c r="E43" s="224"/>
      <c r="F43" s="195">
        <v>1</v>
      </c>
      <c r="G43" s="196">
        <v>92</v>
      </c>
      <c r="H43" s="197"/>
      <c r="I43" s="198"/>
      <c r="J43" s="199"/>
      <c r="K43" s="200"/>
      <c r="L43" s="179"/>
      <c r="M43" s="201"/>
      <c r="N43" s="202"/>
      <c r="O43" s="203"/>
      <c r="P43" s="204"/>
      <c r="Q43" s="205"/>
      <c r="R43" s="206"/>
      <c r="S43" s="207"/>
      <c r="T43" s="208"/>
      <c r="U43" s="209"/>
      <c r="V43" s="226"/>
      <c r="W43" s="241"/>
      <c r="X43" s="211"/>
      <c r="Y43" s="212">
        <f t="shared" si="8"/>
        <v>0</v>
      </c>
      <c r="Z43" s="212">
        <f t="shared" si="9"/>
        <v>0</v>
      </c>
      <c r="AA43" s="213">
        <f t="shared" si="10"/>
        <v>0</v>
      </c>
      <c r="AB43" s="171"/>
      <c r="AC43" s="215">
        <v>1.2</v>
      </c>
      <c r="AD43" s="216">
        <f t="shared" si="11"/>
        <v>0</v>
      </c>
      <c r="AE43" s="217">
        <f t="shared" ref="AE43:AE52" si="14">AG43*0.26+AH43*0.32+AI43*0.36+AJ43*0.42+AK43*0.5+AL43*0.52+AM43*0.62+AN43*0.68+AO43*0.85+AP43*0.85+AR43*0.13+AT43*0.154+AV43*0.208+AZ43*0.04+BA43*0.04+BB43*0.06+BC43*0.09+BD43*0.07+BE43*0.11+BF43*0.08+BG43*0.19+BH43*0.09+BI43*0.22+BJ43*0.1+BK43*0.18</f>
        <v>0</v>
      </c>
      <c r="AF43" s="218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>
        <f t="shared" ref="AP43:AP48" si="15">1*Y43</f>
        <v>0</v>
      </c>
      <c r="AQ43" s="219"/>
      <c r="AR43" s="219"/>
      <c r="AS43" s="219"/>
      <c r="AT43" s="219"/>
      <c r="AU43" s="219"/>
      <c r="AV43" s="219"/>
      <c r="AW43" s="221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>
        <f>1*Y43</f>
        <v>0</v>
      </c>
      <c r="BJ43" s="219"/>
      <c r="BK43" s="219"/>
      <c r="BL43" s="221"/>
      <c r="BM43" s="219"/>
      <c r="BN43" s="238"/>
      <c r="BO43" s="238"/>
      <c r="BP43" s="238"/>
      <c r="BQ43" s="238"/>
      <c r="BR43" s="219">
        <f>1*Y43</f>
        <v>0</v>
      </c>
      <c r="BS43" s="238"/>
      <c r="BT43" s="75"/>
      <c r="BU43" s="75"/>
      <c r="BV43" s="76"/>
    </row>
    <row r="44" spans="1:74" ht="27.75" customHeight="1" x14ac:dyDescent="0.2">
      <c r="A44" s="77"/>
      <c r="B44" s="191" t="s">
        <v>164</v>
      </c>
      <c r="C44" s="192" t="s">
        <v>148</v>
      </c>
      <c r="D44" s="237" t="s">
        <v>165</v>
      </c>
      <c r="E44" s="224"/>
      <c r="F44" s="195">
        <v>1</v>
      </c>
      <c r="G44" s="196">
        <v>117.7</v>
      </c>
      <c r="H44" s="197"/>
      <c r="I44" s="198"/>
      <c r="J44" s="199"/>
      <c r="K44" s="200"/>
      <c r="L44" s="179"/>
      <c r="M44" s="201"/>
      <c r="N44" s="202"/>
      <c r="O44" s="203"/>
      <c r="P44" s="204"/>
      <c r="Q44" s="205"/>
      <c r="R44" s="206"/>
      <c r="S44" s="207"/>
      <c r="T44" s="208"/>
      <c r="U44" s="209"/>
      <c r="V44" s="226"/>
      <c r="W44" s="241"/>
      <c r="X44" s="211"/>
      <c r="Y44" s="212">
        <f t="shared" si="8"/>
        <v>0</v>
      </c>
      <c r="Z44" s="212">
        <f t="shared" si="9"/>
        <v>0</v>
      </c>
      <c r="AA44" s="213">
        <f t="shared" si="10"/>
        <v>0</v>
      </c>
      <c r="AB44" s="171"/>
      <c r="AC44" s="215">
        <v>2.6</v>
      </c>
      <c r="AD44" s="216">
        <f t="shared" si="11"/>
        <v>0</v>
      </c>
      <c r="AE44" s="217">
        <f t="shared" si="14"/>
        <v>0</v>
      </c>
      <c r="AF44" s="218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>
        <f t="shared" si="15"/>
        <v>0</v>
      </c>
      <c r="AQ44" s="219"/>
      <c r="AR44" s="219"/>
      <c r="AS44" s="219"/>
      <c r="AT44" s="219"/>
      <c r="AU44" s="219"/>
      <c r="AV44" s="219"/>
      <c r="AW44" s="221"/>
      <c r="AX44" s="219"/>
      <c r="AY44" s="219"/>
      <c r="AZ44" s="219"/>
      <c r="BA44" s="219"/>
      <c r="BB44" s="219"/>
      <c r="BC44" s="219"/>
      <c r="BD44" s="219"/>
      <c r="BE44" s="219">
        <f>3*Y44</f>
        <v>0</v>
      </c>
      <c r="BF44" s="219"/>
      <c r="BG44" s="219"/>
      <c r="BH44" s="219"/>
      <c r="BI44" s="219"/>
      <c r="BJ44" s="219"/>
      <c r="BK44" s="219"/>
      <c r="BL44" s="221"/>
      <c r="BM44" s="219"/>
      <c r="BN44" s="238"/>
      <c r="BO44" s="238"/>
      <c r="BP44" s="238"/>
      <c r="BQ44" s="238"/>
      <c r="BR44" s="238"/>
      <c r="BS44" s="219">
        <f t="shared" ref="BS44:BS48" si="16">1*Y44</f>
        <v>0</v>
      </c>
      <c r="BT44" s="75"/>
      <c r="BU44" s="75"/>
      <c r="BV44" s="76"/>
    </row>
    <row r="45" spans="1:74" ht="27.75" customHeight="1" x14ac:dyDescent="0.2">
      <c r="A45" s="77"/>
      <c r="B45" s="191" t="s">
        <v>166</v>
      </c>
      <c r="C45" s="192" t="s">
        <v>148</v>
      </c>
      <c r="D45" s="242" t="s">
        <v>167</v>
      </c>
      <c r="E45" s="224"/>
      <c r="F45" s="195">
        <v>1</v>
      </c>
      <c r="G45" s="196">
        <v>156.5</v>
      </c>
      <c r="H45" s="197"/>
      <c r="I45" s="198"/>
      <c r="J45" s="199"/>
      <c r="K45" s="200"/>
      <c r="L45" s="179"/>
      <c r="M45" s="201"/>
      <c r="N45" s="202"/>
      <c r="O45" s="203"/>
      <c r="P45" s="204"/>
      <c r="Q45" s="205"/>
      <c r="R45" s="206"/>
      <c r="S45" s="207"/>
      <c r="T45" s="208"/>
      <c r="U45" s="209"/>
      <c r="V45" s="226"/>
      <c r="W45" s="241"/>
      <c r="X45" s="211"/>
      <c r="Y45" s="212">
        <f t="shared" si="8"/>
        <v>0</v>
      </c>
      <c r="Z45" s="212">
        <f t="shared" si="9"/>
        <v>0</v>
      </c>
      <c r="AA45" s="213">
        <f t="shared" si="10"/>
        <v>0</v>
      </c>
      <c r="AB45" s="171"/>
      <c r="AC45" s="215">
        <v>2.6</v>
      </c>
      <c r="AD45" s="216">
        <f t="shared" si="11"/>
        <v>0</v>
      </c>
      <c r="AE45" s="217">
        <f t="shared" si="14"/>
        <v>0</v>
      </c>
      <c r="AF45" s="218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>
        <f t="shared" si="15"/>
        <v>0</v>
      </c>
      <c r="AQ45" s="219"/>
      <c r="AR45" s="219"/>
      <c r="AS45" s="219"/>
      <c r="AT45" s="219"/>
      <c r="AU45" s="219"/>
      <c r="AV45" s="219"/>
      <c r="AW45" s="221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>
        <f t="shared" ref="BG45:BG46" si="17">1*Y45</f>
        <v>0</v>
      </c>
      <c r="BH45" s="219"/>
      <c r="BI45" s="219"/>
      <c r="BJ45" s="219"/>
      <c r="BK45" s="219"/>
      <c r="BL45" s="221"/>
      <c r="BM45" s="219"/>
      <c r="BN45" s="238"/>
      <c r="BO45" s="238"/>
      <c r="BP45" s="238"/>
      <c r="BQ45" s="238"/>
      <c r="BR45" s="238"/>
      <c r="BS45" s="219">
        <f t="shared" si="16"/>
        <v>0</v>
      </c>
      <c r="BT45" s="75"/>
      <c r="BU45" s="75"/>
      <c r="BV45" s="76"/>
    </row>
    <row r="46" spans="1:74" ht="27.75" customHeight="1" x14ac:dyDescent="0.2">
      <c r="A46" s="77"/>
      <c r="B46" s="191" t="s">
        <v>168</v>
      </c>
      <c r="C46" s="192" t="s">
        <v>148</v>
      </c>
      <c r="D46" s="237" t="s">
        <v>169</v>
      </c>
      <c r="E46" s="224"/>
      <c r="F46" s="195">
        <v>1</v>
      </c>
      <c r="G46" s="196">
        <v>142.69999999999999</v>
      </c>
      <c r="H46" s="197"/>
      <c r="I46" s="198"/>
      <c r="J46" s="199"/>
      <c r="K46" s="200"/>
      <c r="L46" s="179"/>
      <c r="M46" s="201"/>
      <c r="N46" s="202"/>
      <c r="O46" s="203"/>
      <c r="P46" s="204"/>
      <c r="Q46" s="205"/>
      <c r="R46" s="206"/>
      <c r="S46" s="207"/>
      <c r="T46" s="208"/>
      <c r="U46" s="209"/>
      <c r="V46" s="226"/>
      <c r="W46" s="241"/>
      <c r="X46" s="211"/>
      <c r="Y46" s="212">
        <f t="shared" si="8"/>
        <v>0</v>
      </c>
      <c r="Z46" s="212">
        <f t="shared" si="9"/>
        <v>0</v>
      </c>
      <c r="AA46" s="213">
        <f t="shared" si="10"/>
        <v>0</v>
      </c>
      <c r="AB46" s="171"/>
      <c r="AC46" s="215">
        <v>2.6</v>
      </c>
      <c r="AD46" s="216">
        <f t="shared" si="11"/>
        <v>0</v>
      </c>
      <c r="AE46" s="217">
        <f t="shared" si="14"/>
        <v>0</v>
      </c>
      <c r="AF46" s="218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>
        <f t="shared" si="15"/>
        <v>0</v>
      </c>
      <c r="AQ46" s="219"/>
      <c r="AR46" s="219"/>
      <c r="AS46" s="219"/>
      <c r="AT46" s="219"/>
      <c r="AU46" s="219"/>
      <c r="AV46" s="219"/>
      <c r="AW46" s="221"/>
      <c r="AX46" s="219"/>
      <c r="AY46" s="219"/>
      <c r="AZ46" s="219"/>
      <c r="BA46" s="219"/>
      <c r="BB46" s="219"/>
      <c r="BC46" s="219"/>
      <c r="BD46" s="219"/>
      <c r="BE46" s="219">
        <f>1*Y46</f>
        <v>0</v>
      </c>
      <c r="BF46" s="219"/>
      <c r="BG46" s="219">
        <f t="shared" si="17"/>
        <v>0</v>
      </c>
      <c r="BH46" s="219"/>
      <c r="BI46" s="219">
        <f>1*Y46</f>
        <v>0</v>
      </c>
      <c r="BJ46" s="219"/>
      <c r="BK46" s="219"/>
      <c r="BL46" s="221"/>
      <c r="BM46" s="219"/>
      <c r="BN46" s="238"/>
      <c r="BO46" s="238"/>
      <c r="BP46" s="238"/>
      <c r="BQ46" s="238"/>
      <c r="BR46" s="238"/>
      <c r="BS46" s="219">
        <f t="shared" si="16"/>
        <v>0</v>
      </c>
      <c r="BT46" s="75"/>
      <c r="BU46" s="75"/>
      <c r="BV46" s="76"/>
    </row>
    <row r="47" spans="1:74" ht="27.75" customHeight="1" x14ac:dyDescent="0.2">
      <c r="A47" s="77"/>
      <c r="B47" s="191" t="s">
        <v>170</v>
      </c>
      <c r="C47" s="192" t="s">
        <v>148</v>
      </c>
      <c r="D47" s="237" t="s">
        <v>171</v>
      </c>
      <c r="E47" s="224"/>
      <c r="F47" s="195">
        <v>1</v>
      </c>
      <c r="G47" s="196">
        <v>126.1</v>
      </c>
      <c r="H47" s="197"/>
      <c r="I47" s="198"/>
      <c r="J47" s="199"/>
      <c r="K47" s="200"/>
      <c r="L47" s="179"/>
      <c r="M47" s="201"/>
      <c r="N47" s="202"/>
      <c r="O47" s="203"/>
      <c r="P47" s="204"/>
      <c r="Q47" s="205"/>
      <c r="R47" s="206"/>
      <c r="S47" s="207"/>
      <c r="T47" s="208"/>
      <c r="U47" s="209"/>
      <c r="V47" s="226"/>
      <c r="W47" s="241"/>
      <c r="X47" s="211"/>
      <c r="Y47" s="212">
        <f t="shared" si="8"/>
        <v>0</v>
      </c>
      <c r="Z47" s="212">
        <f t="shared" si="9"/>
        <v>0</v>
      </c>
      <c r="AA47" s="213">
        <f t="shared" si="10"/>
        <v>0</v>
      </c>
      <c r="AB47" s="171"/>
      <c r="AC47" s="215">
        <v>2.6</v>
      </c>
      <c r="AD47" s="216">
        <f t="shared" si="11"/>
        <v>0</v>
      </c>
      <c r="AE47" s="217">
        <f t="shared" si="14"/>
        <v>0</v>
      </c>
      <c r="AF47" s="218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>
        <f t="shared" si="15"/>
        <v>0</v>
      </c>
      <c r="AQ47" s="219"/>
      <c r="AR47" s="219"/>
      <c r="AS47" s="219"/>
      <c r="AT47" s="219"/>
      <c r="AU47" s="219"/>
      <c r="AV47" s="219"/>
      <c r="AW47" s="221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>
        <f>3*Y47</f>
        <v>0</v>
      </c>
      <c r="BH47" s="219"/>
      <c r="BI47" s="219"/>
      <c r="BJ47" s="219"/>
      <c r="BK47" s="219"/>
      <c r="BL47" s="221"/>
      <c r="BM47" s="219"/>
      <c r="BN47" s="238"/>
      <c r="BO47" s="238"/>
      <c r="BP47" s="238"/>
      <c r="BQ47" s="238"/>
      <c r="BR47" s="238"/>
      <c r="BS47" s="219">
        <f t="shared" si="16"/>
        <v>0</v>
      </c>
      <c r="BT47" s="75"/>
      <c r="BU47" s="75"/>
      <c r="BV47" s="76"/>
    </row>
    <row r="48" spans="1:74" ht="27.75" customHeight="1" x14ac:dyDescent="0.2">
      <c r="A48" s="77"/>
      <c r="B48" s="191" t="s">
        <v>172</v>
      </c>
      <c r="C48" s="192" t="s">
        <v>148</v>
      </c>
      <c r="D48" s="237" t="s">
        <v>173</v>
      </c>
      <c r="E48" s="224"/>
      <c r="F48" s="195">
        <v>1</v>
      </c>
      <c r="G48" s="196">
        <v>113</v>
      </c>
      <c r="H48" s="197"/>
      <c r="I48" s="198"/>
      <c r="J48" s="199"/>
      <c r="K48" s="200"/>
      <c r="L48" s="179"/>
      <c r="M48" s="201"/>
      <c r="N48" s="202"/>
      <c r="O48" s="203"/>
      <c r="P48" s="204"/>
      <c r="Q48" s="205"/>
      <c r="R48" s="206"/>
      <c r="S48" s="207"/>
      <c r="T48" s="208"/>
      <c r="U48" s="209"/>
      <c r="V48" s="226"/>
      <c r="W48" s="241"/>
      <c r="X48" s="211"/>
      <c r="Y48" s="212">
        <f t="shared" si="8"/>
        <v>0</v>
      </c>
      <c r="Z48" s="212">
        <f t="shared" si="9"/>
        <v>0</v>
      </c>
      <c r="AA48" s="213">
        <f t="shared" si="10"/>
        <v>0</v>
      </c>
      <c r="AB48" s="171"/>
      <c r="AC48" s="215">
        <v>2.6</v>
      </c>
      <c r="AD48" s="216">
        <f t="shared" si="11"/>
        <v>0</v>
      </c>
      <c r="AE48" s="217">
        <f t="shared" si="14"/>
        <v>0</v>
      </c>
      <c r="AF48" s="218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>
        <f t="shared" si="15"/>
        <v>0</v>
      </c>
      <c r="AQ48" s="219"/>
      <c r="AR48" s="219"/>
      <c r="AS48" s="219"/>
      <c r="AT48" s="219"/>
      <c r="AU48" s="219"/>
      <c r="AV48" s="219"/>
      <c r="AW48" s="221"/>
      <c r="AX48" s="219"/>
      <c r="AY48" s="219"/>
      <c r="AZ48" s="219"/>
      <c r="BA48" s="219"/>
      <c r="BB48" s="219"/>
      <c r="BC48" s="219"/>
      <c r="BD48" s="219"/>
      <c r="BE48" s="219">
        <f>2*Y48</f>
        <v>0</v>
      </c>
      <c r="BF48" s="219"/>
      <c r="BG48" s="219">
        <f>1*Y48</f>
        <v>0</v>
      </c>
      <c r="BH48" s="219"/>
      <c r="BI48" s="219"/>
      <c r="BJ48" s="219"/>
      <c r="BK48" s="219"/>
      <c r="BL48" s="221"/>
      <c r="BM48" s="219"/>
      <c r="BN48" s="238"/>
      <c r="BO48" s="238"/>
      <c r="BP48" s="238"/>
      <c r="BQ48" s="238"/>
      <c r="BR48" s="238"/>
      <c r="BS48" s="219">
        <f t="shared" si="16"/>
        <v>0</v>
      </c>
      <c r="BT48" s="75"/>
      <c r="BU48" s="75"/>
      <c r="BV48" s="76"/>
    </row>
    <row r="49" spans="1:74" ht="27.75" customHeight="1" x14ac:dyDescent="0.2">
      <c r="A49" s="77"/>
      <c r="B49" s="191" t="s">
        <v>174</v>
      </c>
      <c r="C49" s="192" t="s">
        <v>148</v>
      </c>
      <c r="D49" s="242" t="s">
        <v>175</v>
      </c>
      <c r="E49" s="224"/>
      <c r="F49" s="195">
        <v>5</v>
      </c>
      <c r="G49" s="196">
        <v>62</v>
      </c>
      <c r="H49" s="197"/>
      <c r="I49" s="198"/>
      <c r="J49" s="199"/>
      <c r="K49" s="200"/>
      <c r="L49" s="179"/>
      <c r="M49" s="201"/>
      <c r="N49" s="202"/>
      <c r="O49" s="203"/>
      <c r="P49" s="204"/>
      <c r="Q49" s="205"/>
      <c r="R49" s="206"/>
      <c r="S49" s="207"/>
      <c r="T49" s="208"/>
      <c r="U49" s="209"/>
      <c r="V49" s="226"/>
      <c r="W49" s="241"/>
      <c r="X49" s="211"/>
      <c r="Y49" s="212">
        <f t="shared" si="8"/>
        <v>0</v>
      </c>
      <c r="Z49" s="212">
        <f t="shared" si="9"/>
        <v>0</v>
      </c>
      <c r="AA49" s="213">
        <f t="shared" si="10"/>
        <v>0</v>
      </c>
      <c r="AB49" s="171"/>
      <c r="AC49" s="215">
        <v>1.1000000000000001</v>
      </c>
      <c r="AD49" s="216">
        <f t="shared" si="11"/>
        <v>0</v>
      </c>
      <c r="AE49" s="217">
        <f t="shared" si="14"/>
        <v>0</v>
      </c>
      <c r="AF49" s="218"/>
      <c r="AG49" s="219"/>
      <c r="AH49" s="219">
        <f>1*Y49</f>
        <v>0</v>
      </c>
      <c r="AI49" s="219">
        <f>4*Y49</f>
        <v>0</v>
      </c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21"/>
      <c r="AX49" s="219"/>
      <c r="AY49" s="219"/>
      <c r="AZ49" s="219"/>
      <c r="BA49" s="219">
        <f>4*Y49</f>
        <v>0</v>
      </c>
      <c r="BB49" s="219"/>
      <c r="BC49" s="219">
        <f>1*Y49</f>
        <v>0</v>
      </c>
      <c r="BD49" s="219"/>
      <c r="BE49" s="219"/>
      <c r="BF49" s="219"/>
      <c r="BG49" s="219"/>
      <c r="BH49" s="219"/>
      <c r="BI49" s="219"/>
      <c r="BJ49" s="219"/>
      <c r="BK49" s="219"/>
      <c r="BL49" s="221"/>
      <c r="BM49" s="219"/>
      <c r="BN49" s="219">
        <f t="shared" ref="BN49:BN50" si="18">5*Y49</f>
        <v>0</v>
      </c>
      <c r="BO49" s="238"/>
      <c r="BP49" s="238"/>
      <c r="BQ49" s="238"/>
      <c r="BR49" s="238"/>
      <c r="BS49" s="238"/>
      <c r="BT49" s="75"/>
      <c r="BU49" s="75"/>
      <c r="BV49" s="76"/>
    </row>
    <row r="50" spans="1:74" ht="28.5" customHeight="1" x14ac:dyDescent="0.2">
      <c r="A50" s="77"/>
      <c r="B50" s="192" t="s">
        <v>176</v>
      </c>
      <c r="C50" s="192" t="s">
        <v>148</v>
      </c>
      <c r="D50" s="243" t="s">
        <v>177</v>
      </c>
      <c r="E50" s="192"/>
      <c r="F50" s="195">
        <v>5</v>
      </c>
      <c r="G50" s="196">
        <v>45</v>
      </c>
      <c r="H50" s="197"/>
      <c r="I50" s="198"/>
      <c r="J50" s="199"/>
      <c r="K50" s="200"/>
      <c r="L50" s="179"/>
      <c r="M50" s="201"/>
      <c r="N50" s="202"/>
      <c r="O50" s="203"/>
      <c r="P50" s="204"/>
      <c r="Q50" s="205"/>
      <c r="R50" s="206"/>
      <c r="S50" s="207"/>
      <c r="T50" s="208"/>
      <c r="U50" s="209"/>
      <c r="V50" s="226"/>
      <c r="W50" s="241"/>
      <c r="X50" s="211"/>
      <c r="Y50" s="212">
        <f t="shared" si="8"/>
        <v>0</v>
      </c>
      <c r="Z50" s="212">
        <f t="shared" si="9"/>
        <v>0</v>
      </c>
      <c r="AA50" s="213">
        <f t="shared" si="10"/>
        <v>0</v>
      </c>
      <c r="AB50" s="171"/>
      <c r="AC50" s="215">
        <v>0.7</v>
      </c>
      <c r="AD50" s="216">
        <f t="shared" si="11"/>
        <v>0</v>
      </c>
      <c r="AE50" s="217">
        <f t="shared" si="14"/>
        <v>0</v>
      </c>
      <c r="AF50" s="218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21"/>
      <c r="AX50" s="219"/>
      <c r="AY50" s="219"/>
      <c r="AZ50" s="219"/>
      <c r="BA50" s="219">
        <f>8*Y50</f>
        <v>0</v>
      </c>
      <c r="BB50" s="219"/>
      <c r="BC50" s="219">
        <f>7*Y50</f>
        <v>0</v>
      </c>
      <c r="BD50" s="219"/>
      <c r="BE50" s="219"/>
      <c r="BF50" s="219"/>
      <c r="BG50" s="219"/>
      <c r="BH50" s="219"/>
      <c r="BI50" s="219"/>
      <c r="BJ50" s="219"/>
      <c r="BK50" s="219"/>
      <c r="BL50" s="221"/>
      <c r="BM50" s="219"/>
      <c r="BN50" s="219">
        <f t="shared" si="18"/>
        <v>0</v>
      </c>
      <c r="BO50" s="238"/>
      <c r="BP50" s="238"/>
      <c r="BQ50" s="238"/>
      <c r="BR50" s="238"/>
      <c r="BS50" s="238"/>
      <c r="BT50" s="75"/>
      <c r="BU50" s="75"/>
      <c r="BV50" s="76"/>
    </row>
    <row r="51" spans="1:74" ht="27.75" customHeight="1" x14ac:dyDescent="0.2">
      <c r="A51" s="77"/>
      <c r="B51" s="192" t="s">
        <v>178</v>
      </c>
      <c r="C51" s="192" t="s">
        <v>148</v>
      </c>
      <c r="D51" s="242" t="s">
        <v>179</v>
      </c>
      <c r="E51" s="224"/>
      <c r="F51" s="195">
        <v>5</v>
      </c>
      <c r="G51" s="196">
        <v>121</v>
      </c>
      <c r="H51" s="197"/>
      <c r="I51" s="198"/>
      <c r="J51" s="199"/>
      <c r="K51" s="200"/>
      <c r="L51" s="179"/>
      <c r="M51" s="201"/>
      <c r="N51" s="202"/>
      <c r="O51" s="203"/>
      <c r="P51" s="204"/>
      <c r="Q51" s="205"/>
      <c r="R51" s="206"/>
      <c r="S51" s="207"/>
      <c r="T51" s="208"/>
      <c r="U51" s="209"/>
      <c r="V51" s="226"/>
      <c r="W51" s="241"/>
      <c r="X51" s="211"/>
      <c r="Y51" s="212">
        <f>H51+I51+J51+K51+M51+N51+O51+P51+Q51+R51+S51+T51+U51+V51+W51+L6</f>
        <v>0</v>
      </c>
      <c r="Z51" s="212">
        <f t="shared" si="9"/>
        <v>0</v>
      </c>
      <c r="AA51" s="213">
        <f t="shared" si="10"/>
        <v>0</v>
      </c>
      <c r="AB51" s="171"/>
      <c r="AC51" s="215">
        <v>2.2999999999999998</v>
      </c>
      <c r="AD51" s="216">
        <f t="shared" si="11"/>
        <v>0</v>
      </c>
      <c r="AE51" s="217">
        <f t="shared" si="14"/>
        <v>0</v>
      </c>
      <c r="AF51" s="218"/>
      <c r="AG51" s="219"/>
      <c r="AH51" s="219"/>
      <c r="AI51" s="219">
        <f>1*Y51</f>
        <v>0</v>
      </c>
      <c r="AJ51" s="219">
        <f>2*Y51</f>
        <v>0</v>
      </c>
      <c r="AK51" s="219">
        <f t="shared" ref="AK51:AK52" si="19">1*Y51</f>
        <v>0</v>
      </c>
      <c r="AL51" s="219">
        <f>1*Y51</f>
        <v>0</v>
      </c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21"/>
      <c r="AX51" s="219"/>
      <c r="AY51" s="219"/>
      <c r="AZ51" s="219"/>
      <c r="BA51" s="219"/>
      <c r="BB51" s="219"/>
      <c r="BC51" s="219">
        <f>2*Y51</f>
        <v>0</v>
      </c>
      <c r="BD51" s="219"/>
      <c r="BE51" s="219">
        <f>2*Y51</f>
        <v>0</v>
      </c>
      <c r="BF51" s="219"/>
      <c r="BG51" s="219">
        <f>1*Y51</f>
        <v>0</v>
      </c>
      <c r="BH51" s="219"/>
      <c r="BI51" s="219"/>
      <c r="BJ51" s="219"/>
      <c r="BK51" s="219"/>
      <c r="BL51" s="221"/>
      <c r="BM51" s="219"/>
      <c r="BN51" s="238"/>
      <c r="BO51" s="219">
        <f t="shared" ref="BO51:BO52" si="20">5*Y51</f>
        <v>0</v>
      </c>
      <c r="BP51" s="238"/>
      <c r="BQ51" s="238"/>
      <c r="BR51" s="238"/>
      <c r="BS51" s="238"/>
      <c r="BT51" s="75"/>
      <c r="BU51" s="75"/>
      <c r="BV51" s="76"/>
    </row>
    <row r="52" spans="1:74" ht="28.5" customHeight="1" x14ac:dyDescent="0.2">
      <c r="A52" s="77"/>
      <c r="B52" s="192" t="s">
        <v>180</v>
      </c>
      <c r="C52" s="192" t="s">
        <v>148</v>
      </c>
      <c r="D52" s="237" t="s">
        <v>181</v>
      </c>
      <c r="E52" s="224"/>
      <c r="F52" s="195">
        <v>5</v>
      </c>
      <c r="G52" s="196">
        <v>120</v>
      </c>
      <c r="H52" s="197"/>
      <c r="I52" s="198"/>
      <c r="J52" s="199"/>
      <c r="K52" s="200"/>
      <c r="L52" s="179"/>
      <c r="M52" s="201"/>
      <c r="N52" s="202"/>
      <c r="O52" s="203"/>
      <c r="P52" s="204"/>
      <c r="Q52" s="205"/>
      <c r="R52" s="206"/>
      <c r="S52" s="207"/>
      <c r="T52" s="208"/>
      <c r="U52" s="209"/>
      <c r="V52" s="226"/>
      <c r="W52" s="241"/>
      <c r="X52" s="211"/>
      <c r="Y52" s="212">
        <f t="shared" ref="Y52:Y74" si="21">H52+I52+J52+K52+M52+N52+O52+P52+Q52+R52+S52+T52+U52+V52+W52+L52</f>
        <v>0</v>
      </c>
      <c r="Z52" s="212">
        <f t="shared" si="9"/>
        <v>0</v>
      </c>
      <c r="AA52" s="213">
        <f t="shared" si="10"/>
        <v>0</v>
      </c>
      <c r="AB52" s="171"/>
      <c r="AC52" s="215">
        <v>2.2999999999999998</v>
      </c>
      <c r="AD52" s="216">
        <f t="shared" si="11"/>
        <v>0</v>
      </c>
      <c r="AE52" s="217">
        <f t="shared" si="14"/>
        <v>0</v>
      </c>
      <c r="AF52" s="218"/>
      <c r="AG52" s="219"/>
      <c r="AH52" s="219"/>
      <c r="AI52" s="219"/>
      <c r="AJ52" s="219">
        <f>4*Y52</f>
        <v>0</v>
      </c>
      <c r="AK52" s="219">
        <f t="shared" si="19"/>
        <v>0</v>
      </c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21"/>
      <c r="AX52" s="219"/>
      <c r="AY52" s="219"/>
      <c r="AZ52" s="219"/>
      <c r="BA52" s="219">
        <f>1*Y52</f>
        <v>0</v>
      </c>
      <c r="BB52" s="219"/>
      <c r="BC52" s="219">
        <f>3*Y52</f>
        <v>0</v>
      </c>
      <c r="BD52" s="219"/>
      <c r="BE52" s="219">
        <f>1*Y52</f>
        <v>0</v>
      </c>
      <c r="BF52" s="219"/>
      <c r="BG52" s="219"/>
      <c r="BH52" s="219"/>
      <c r="BI52" s="219"/>
      <c r="BJ52" s="219"/>
      <c r="BK52" s="219"/>
      <c r="BL52" s="221"/>
      <c r="BM52" s="219"/>
      <c r="BN52" s="238"/>
      <c r="BO52" s="219">
        <f t="shared" si="20"/>
        <v>0</v>
      </c>
      <c r="BP52" s="238"/>
      <c r="BQ52" s="238"/>
      <c r="BR52" s="238"/>
      <c r="BS52" s="238"/>
      <c r="BT52" s="75"/>
      <c r="BU52" s="75"/>
      <c r="BV52" s="76"/>
    </row>
    <row r="53" spans="1:74" ht="28.5" customHeight="1" x14ac:dyDescent="0.2">
      <c r="A53" s="77"/>
      <c r="B53" s="192" t="s">
        <v>182</v>
      </c>
      <c r="C53" s="192" t="s">
        <v>148</v>
      </c>
      <c r="D53" s="193" t="s">
        <v>183</v>
      </c>
      <c r="E53" s="236"/>
      <c r="F53" s="195">
        <v>10</v>
      </c>
      <c r="G53" s="196">
        <v>239.8</v>
      </c>
      <c r="H53" s="197"/>
      <c r="I53" s="198"/>
      <c r="J53" s="199"/>
      <c r="K53" s="200"/>
      <c r="L53" s="179"/>
      <c r="M53" s="201"/>
      <c r="N53" s="202"/>
      <c r="O53" s="203"/>
      <c r="P53" s="204"/>
      <c r="Q53" s="205"/>
      <c r="R53" s="206"/>
      <c r="S53" s="207"/>
      <c r="T53" s="208"/>
      <c r="U53" s="209"/>
      <c r="V53" s="226"/>
      <c r="W53" s="241"/>
      <c r="X53" s="211"/>
      <c r="Y53" s="212">
        <f t="shared" si="21"/>
        <v>0</v>
      </c>
      <c r="Z53" s="212">
        <f t="shared" si="9"/>
        <v>0</v>
      </c>
      <c r="AA53" s="213">
        <f t="shared" si="10"/>
        <v>0</v>
      </c>
      <c r="AB53" s="171"/>
      <c r="AC53" s="215">
        <v>4.3</v>
      </c>
      <c r="AD53" s="216">
        <f t="shared" si="11"/>
        <v>0</v>
      </c>
      <c r="AE53" s="217">
        <f>AG69*0.26+AH69*0.32+AI69*0.36+AJ69*0.42+AK69*0.5+AL69*0.52+AM69*0.62+AN69*0.68+AO69*0.85+AP69*0.85+AR53*0.13+AT53*0.154+AV53*0.208+AZ69*0.04+BA69*0.04+BB69*0.06+BC69*0.09+BD69*0.07+BE69*0.11+BF69*0.08+BG69*0.19+BH69*0.09+BI69*0.22+BJ69*0.1+BK69*0.18</f>
        <v>0</v>
      </c>
      <c r="AF53" s="218"/>
      <c r="AG53" s="219"/>
      <c r="AH53" s="219">
        <f>1*Y53</f>
        <v>0</v>
      </c>
      <c r="AI53" s="219">
        <f>8*Y53</f>
        <v>0</v>
      </c>
      <c r="AJ53" s="219">
        <f>1*Y53</f>
        <v>0</v>
      </c>
      <c r="AK53" s="219"/>
      <c r="AL53" s="219"/>
      <c r="AM53" s="219"/>
      <c r="AN53" s="219"/>
      <c r="AO53" s="219"/>
      <c r="AP53" s="219"/>
      <c r="AQ53" s="220"/>
      <c r="AR53" s="220"/>
      <c r="AS53" s="220"/>
      <c r="AT53" s="220"/>
      <c r="AU53" s="220"/>
      <c r="AV53" s="220"/>
      <c r="AW53" s="221"/>
      <c r="AX53" s="219"/>
      <c r="AY53" s="219"/>
      <c r="AZ53" s="220"/>
      <c r="BA53" s="220"/>
      <c r="BB53" s="220"/>
      <c r="BC53" s="220">
        <f>15*Y53</f>
        <v>0</v>
      </c>
      <c r="BD53" s="220"/>
      <c r="BE53" s="220">
        <f>12*Y53</f>
        <v>0</v>
      </c>
      <c r="BF53" s="220"/>
      <c r="BG53" s="220">
        <f>3*Y53</f>
        <v>0</v>
      </c>
      <c r="BH53" s="220"/>
      <c r="BI53" s="220"/>
      <c r="BJ53" s="220"/>
      <c r="BK53" s="220"/>
      <c r="BL53" s="221"/>
      <c r="BM53" s="220"/>
      <c r="BN53" s="220"/>
      <c r="BO53" s="220">
        <f>10*Y53</f>
        <v>0</v>
      </c>
      <c r="BP53" s="220"/>
      <c r="BQ53" s="220"/>
      <c r="BR53" s="220"/>
      <c r="BS53" s="220"/>
      <c r="BT53" s="75"/>
      <c r="BU53" s="75"/>
      <c r="BV53" s="76"/>
    </row>
    <row r="54" spans="1:74" ht="27.75" customHeight="1" x14ac:dyDescent="0.2">
      <c r="A54" s="77"/>
      <c r="B54" s="192" t="s">
        <v>184</v>
      </c>
      <c r="C54" s="192" t="s">
        <v>148</v>
      </c>
      <c r="D54" s="242" t="s">
        <v>185</v>
      </c>
      <c r="E54" s="224"/>
      <c r="F54" s="195">
        <v>5</v>
      </c>
      <c r="G54" s="196">
        <v>148.4</v>
      </c>
      <c r="H54" s="197"/>
      <c r="I54" s="198"/>
      <c r="J54" s="199"/>
      <c r="K54" s="200"/>
      <c r="L54" s="179"/>
      <c r="M54" s="201"/>
      <c r="N54" s="202"/>
      <c r="O54" s="203"/>
      <c r="P54" s="204"/>
      <c r="Q54" s="205"/>
      <c r="R54" s="206"/>
      <c r="S54" s="207"/>
      <c r="T54" s="208"/>
      <c r="U54" s="209"/>
      <c r="V54" s="226"/>
      <c r="W54" s="241"/>
      <c r="X54" s="211"/>
      <c r="Y54" s="212">
        <f t="shared" si="21"/>
        <v>0</v>
      </c>
      <c r="Z54" s="212">
        <f t="shared" si="9"/>
        <v>0</v>
      </c>
      <c r="AA54" s="213">
        <f t="shared" si="10"/>
        <v>0</v>
      </c>
      <c r="AB54" s="171"/>
      <c r="AC54" s="215">
        <v>3.2</v>
      </c>
      <c r="AD54" s="216">
        <f t="shared" si="11"/>
        <v>0</v>
      </c>
      <c r="AE54" s="217">
        <f t="shared" ref="AE54:AE62" si="22">AG54*0.26+AH54*0.32+AI54*0.36+AJ54*0.42+AK54*0.5+AL54*0.52+AM54*0.62+AN54*0.68+AO54*0.85+AP54*0.85+AR54*0.13+AT54*0.154+AV54*0.208+AZ54*0.04+BA54*0.04+BB54*0.06+BC54*0.09+BD54*0.07+BE54*0.11+BF54*0.08+BG54*0.19+BH54*0.09+BI54*0.22+BJ54*0.1+BK54*0.18</f>
        <v>0</v>
      </c>
      <c r="AF54" s="218"/>
      <c r="AG54" s="219"/>
      <c r="AH54" s="219"/>
      <c r="AI54" s="219">
        <f>2*Y54</f>
        <v>0</v>
      </c>
      <c r="AJ54" s="219">
        <f>2*Y54</f>
        <v>0</v>
      </c>
      <c r="AK54" s="219">
        <f t="shared" ref="AK54:AK55" si="23">1*Y54</f>
        <v>0</v>
      </c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21"/>
      <c r="AX54" s="219"/>
      <c r="AY54" s="219"/>
      <c r="AZ54" s="219"/>
      <c r="BA54" s="219"/>
      <c r="BB54" s="219"/>
      <c r="BC54" s="219">
        <f>4*Y54</f>
        <v>0</v>
      </c>
      <c r="BD54" s="219"/>
      <c r="BE54" s="219">
        <f>1*Y54</f>
        <v>0</v>
      </c>
      <c r="BF54" s="219"/>
      <c r="BG54" s="219"/>
      <c r="BH54" s="219"/>
      <c r="BI54" s="219"/>
      <c r="BJ54" s="219"/>
      <c r="BK54" s="219"/>
      <c r="BL54" s="221"/>
      <c r="BM54" s="219"/>
      <c r="BN54" s="238"/>
      <c r="BO54" s="219"/>
      <c r="BP54" s="219">
        <f>5*Y54</f>
        <v>0</v>
      </c>
      <c r="BQ54" s="238"/>
      <c r="BR54" s="238"/>
      <c r="BS54" s="238"/>
      <c r="BT54" s="75"/>
      <c r="BU54" s="75"/>
      <c r="BV54" s="76"/>
    </row>
    <row r="55" spans="1:74" ht="27.75" customHeight="1" x14ac:dyDescent="0.2">
      <c r="A55" s="77"/>
      <c r="B55" s="192" t="s">
        <v>186</v>
      </c>
      <c r="C55" s="192" t="s">
        <v>148</v>
      </c>
      <c r="D55" s="242" t="s">
        <v>187</v>
      </c>
      <c r="E55" s="224"/>
      <c r="F55" s="195">
        <v>1</v>
      </c>
      <c r="G55" s="196">
        <v>90</v>
      </c>
      <c r="H55" s="197"/>
      <c r="I55" s="198"/>
      <c r="J55" s="199"/>
      <c r="K55" s="200"/>
      <c r="L55" s="179"/>
      <c r="M55" s="201"/>
      <c r="N55" s="202"/>
      <c r="O55" s="203"/>
      <c r="P55" s="204"/>
      <c r="Q55" s="205"/>
      <c r="R55" s="206"/>
      <c r="S55" s="207"/>
      <c r="T55" s="208"/>
      <c r="U55" s="209"/>
      <c r="V55" s="226"/>
      <c r="W55" s="241"/>
      <c r="X55" s="211"/>
      <c r="Y55" s="212">
        <f t="shared" si="21"/>
        <v>0</v>
      </c>
      <c r="Z55" s="212">
        <f t="shared" si="9"/>
        <v>0</v>
      </c>
      <c r="AA55" s="213">
        <f t="shared" si="10"/>
        <v>0</v>
      </c>
      <c r="AB55" s="171"/>
      <c r="AC55" s="215">
        <v>2</v>
      </c>
      <c r="AD55" s="216">
        <f t="shared" si="11"/>
        <v>0</v>
      </c>
      <c r="AE55" s="217">
        <f t="shared" si="22"/>
        <v>0</v>
      </c>
      <c r="AF55" s="218"/>
      <c r="AG55" s="219"/>
      <c r="AH55" s="219"/>
      <c r="AI55" s="219"/>
      <c r="AJ55" s="219"/>
      <c r="AK55" s="219">
        <f t="shared" si="23"/>
        <v>0</v>
      </c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21"/>
      <c r="AX55" s="219"/>
      <c r="AY55" s="219"/>
      <c r="AZ55" s="219"/>
      <c r="BA55" s="219"/>
      <c r="BB55" s="219"/>
      <c r="BC55" s="219"/>
      <c r="BD55" s="219"/>
      <c r="BE55" s="219">
        <f>5*Y55</f>
        <v>0</v>
      </c>
      <c r="BF55" s="219"/>
      <c r="BG55" s="219"/>
      <c r="BH55" s="219"/>
      <c r="BI55" s="219"/>
      <c r="BJ55" s="219"/>
      <c r="BK55" s="219"/>
      <c r="BL55" s="221"/>
      <c r="BM55" s="219"/>
      <c r="BN55" s="238"/>
      <c r="BO55" s="238"/>
      <c r="BP55" s="238"/>
      <c r="BQ55" s="238"/>
      <c r="BR55" s="219">
        <f t="shared" ref="BR55:BR57" si="24">1*Y55</f>
        <v>0</v>
      </c>
      <c r="BS55" s="238"/>
      <c r="BT55" s="75"/>
      <c r="BU55" s="75"/>
      <c r="BV55" s="76"/>
    </row>
    <row r="56" spans="1:74" ht="27.75" customHeight="1" x14ac:dyDescent="0.2">
      <c r="A56" s="77"/>
      <c r="B56" s="192" t="s">
        <v>188</v>
      </c>
      <c r="C56" s="192" t="s">
        <v>148</v>
      </c>
      <c r="D56" s="237" t="s">
        <v>189</v>
      </c>
      <c r="E56" s="224"/>
      <c r="F56" s="195">
        <v>1</v>
      </c>
      <c r="G56" s="196">
        <v>82</v>
      </c>
      <c r="H56" s="197"/>
      <c r="I56" s="198"/>
      <c r="J56" s="199"/>
      <c r="K56" s="200"/>
      <c r="L56" s="179"/>
      <c r="M56" s="201"/>
      <c r="N56" s="202"/>
      <c r="O56" s="203"/>
      <c r="P56" s="204"/>
      <c r="Q56" s="205"/>
      <c r="R56" s="206"/>
      <c r="S56" s="207"/>
      <c r="T56" s="208"/>
      <c r="U56" s="209"/>
      <c r="V56" s="226"/>
      <c r="W56" s="241"/>
      <c r="X56" s="211"/>
      <c r="Y56" s="212">
        <f t="shared" si="21"/>
        <v>0</v>
      </c>
      <c r="Z56" s="212">
        <f t="shared" si="9"/>
        <v>0</v>
      </c>
      <c r="AA56" s="213">
        <f t="shared" si="10"/>
        <v>0</v>
      </c>
      <c r="AB56" s="171"/>
      <c r="AC56" s="215">
        <v>1.6</v>
      </c>
      <c r="AD56" s="216">
        <f t="shared" si="11"/>
        <v>0</v>
      </c>
      <c r="AE56" s="217">
        <f t="shared" si="22"/>
        <v>0</v>
      </c>
      <c r="AF56" s="218"/>
      <c r="AG56" s="219"/>
      <c r="AH56" s="219"/>
      <c r="AI56" s="219"/>
      <c r="AJ56" s="219">
        <f>1*Y56</f>
        <v>0</v>
      </c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21"/>
      <c r="AX56" s="219"/>
      <c r="AY56" s="219"/>
      <c r="AZ56" s="219"/>
      <c r="BA56" s="219"/>
      <c r="BB56" s="219"/>
      <c r="BC56" s="219">
        <f>4*Y56</f>
        <v>0</v>
      </c>
      <c r="BD56" s="219"/>
      <c r="BE56" s="219">
        <f>1*Y56</f>
        <v>0</v>
      </c>
      <c r="BF56" s="219"/>
      <c r="BG56" s="219"/>
      <c r="BH56" s="219"/>
      <c r="BI56" s="219"/>
      <c r="BJ56" s="219"/>
      <c r="BK56" s="219"/>
      <c r="BL56" s="221"/>
      <c r="BM56" s="219"/>
      <c r="BN56" s="238"/>
      <c r="BO56" s="238"/>
      <c r="BP56" s="238"/>
      <c r="BQ56" s="238"/>
      <c r="BR56" s="219">
        <f t="shared" si="24"/>
        <v>0</v>
      </c>
      <c r="BS56" s="238"/>
      <c r="BT56" s="75"/>
      <c r="BU56" s="75"/>
      <c r="BV56" s="76"/>
    </row>
    <row r="57" spans="1:74" ht="27.75" customHeight="1" x14ac:dyDescent="0.2">
      <c r="A57" s="77"/>
      <c r="B57" s="192" t="s">
        <v>190</v>
      </c>
      <c r="C57" s="192" t="s">
        <v>148</v>
      </c>
      <c r="D57" s="237" t="s">
        <v>191</v>
      </c>
      <c r="E57" s="224"/>
      <c r="F57" s="195">
        <v>1</v>
      </c>
      <c r="G57" s="196">
        <v>76</v>
      </c>
      <c r="H57" s="197"/>
      <c r="I57" s="198"/>
      <c r="J57" s="199"/>
      <c r="K57" s="200"/>
      <c r="L57" s="179"/>
      <c r="M57" s="201"/>
      <c r="N57" s="202"/>
      <c r="O57" s="203"/>
      <c r="P57" s="204"/>
      <c r="Q57" s="205"/>
      <c r="R57" s="206"/>
      <c r="S57" s="207"/>
      <c r="T57" s="208"/>
      <c r="U57" s="209"/>
      <c r="V57" s="226"/>
      <c r="W57" s="241"/>
      <c r="X57" s="211"/>
      <c r="Y57" s="212">
        <f t="shared" si="21"/>
        <v>0</v>
      </c>
      <c r="Z57" s="212">
        <f t="shared" si="9"/>
        <v>0</v>
      </c>
      <c r="AA57" s="213">
        <f t="shared" si="10"/>
        <v>0</v>
      </c>
      <c r="AB57" s="171"/>
      <c r="AC57" s="215">
        <v>1.4</v>
      </c>
      <c r="AD57" s="216">
        <f t="shared" si="11"/>
        <v>0</v>
      </c>
      <c r="AE57" s="217">
        <f t="shared" si="22"/>
        <v>0</v>
      </c>
      <c r="AF57" s="218"/>
      <c r="AG57" s="219"/>
      <c r="AH57" s="219"/>
      <c r="AI57" s="219"/>
      <c r="AJ57" s="219"/>
      <c r="AK57" s="219">
        <f>1*Y57</f>
        <v>0</v>
      </c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21"/>
      <c r="AX57" s="219"/>
      <c r="AY57" s="219"/>
      <c r="AZ57" s="219"/>
      <c r="BA57" s="219"/>
      <c r="BB57" s="219"/>
      <c r="BC57" s="219"/>
      <c r="BD57" s="219"/>
      <c r="BE57" s="219">
        <f>3*Y57</f>
        <v>0</v>
      </c>
      <c r="BF57" s="219"/>
      <c r="BG57" s="219"/>
      <c r="BH57" s="219"/>
      <c r="BI57" s="219"/>
      <c r="BJ57" s="219"/>
      <c r="BK57" s="219"/>
      <c r="BL57" s="221"/>
      <c r="BM57" s="219"/>
      <c r="BN57" s="238"/>
      <c r="BO57" s="238"/>
      <c r="BP57" s="238"/>
      <c r="BQ57" s="238"/>
      <c r="BR57" s="219">
        <f t="shared" si="24"/>
        <v>0</v>
      </c>
      <c r="BS57" s="238"/>
      <c r="BT57" s="75"/>
      <c r="BU57" s="75"/>
      <c r="BV57" s="76"/>
    </row>
    <row r="58" spans="1:74" ht="27.75" customHeight="1" x14ac:dyDescent="0.2">
      <c r="A58" s="77"/>
      <c r="B58" s="192" t="s">
        <v>192</v>
      </c>
      <c r="C58" s="192" t="s">
        <v>148</v>
      </c>
      <c r="D58" s="237" t="s">
        <v>193</v>
      </c>
      <c r="E58" s="224"/>
      <c r="F58" s="195">
        <v>2</v>
      </c>
      <c r="G58" s="196">
        <v>167.7</v>
      </c>
      <c r="H58" s="197"/>
      <c r="I58" s="198"/>
      <c r="J58" s="199"/>
      <c r="K58" s="200"/>
      <c r="L58" s="179"/>
      <c r="M58" s="201"/>
      <c r="N58" s="202"/>
      <c r="O58" s="203"/>
      <c r="P58" s="204"/>
      <c r="Q58" s="205"/>
      <c r="R58" s="206"/>
      <c r="S58" s="207"/>
      <c r="T58" s="208"/>
      <c r="U58" s="209"/>
      <c r="V58" s="226"/>
      <c r="W58" s="241"/>
      <c r="X58" s="211"/>
      <c r="Y58" s="212">
        <f t="shared" si="21"/>
        <v>0</v>
      </c>
      <c r="Z58" s="212">
        <f t="shared" si="9"/>
        <v>0</v>
      </c>
      <c r="AA58" s="213">
        <f t="shared" si="10"/>
        <v>0</v>
      </c>
      <c r="AB58" s="171"/>
      <c r="AC58" s="215">
        <v>3.5</v>
      </c>
      <c r="AD58" s="216">
        <f t="shared" si="11"/>
        <v>0</v>
      </c>
      <c r="AE58" s="217">
        <f t="shared" si="22"/>
        <v>0</v>
      </c>
      <c r="AF58" s="218"/>
      <c r="AG58" s="219"/>
      <c r="AH58" s="219"/>
      <c r="AI58" s="219">
        <f t="shared" ref="AI58:AI59" si="25">2*Y58</f>
        <v>0</v>
      </c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21"/>
      <c r="AX58" s="219"/>
      <c r="AY58" s="219"/>
      <c r="AZ58" s="219"/>
      <c r="BA58" s="219">
        <f t="shared" ref="BA58:BA59" si="26">4*Y58</f>
        <v>0</v>
      </c>
      <c r="BB58" s="219"/>
      <c r="BC58" s="219">
        <f>6*Y58</f>
        <v>0</v>
      </c>
      <c r="BD58" s="219"/>
      <c r="BE58" s="219"/>
      <c r="BF58" s="219"/>
      <c r="BG58" s="219"/>
      <c r="BH58" s="219"/>
      <c r="BI58" s="219"/>
      <c r="BJ58" s="219"/>
      <c r="BK58" s="219"/>
      <c r="BL58" s="221"/>
      <c r="BM58" s="219"/>
      <c r="BN58" s="238"/>
      <c r="BO58" s="238"/>
      <c r="BP58" s="238"/>
      <c r="BQ58" s="219">
        <f>2*Y58</f>
        <v>0</v>
      </c>
      <c r="BR58" s="219"/>
      <c r="BS58" s="238"/>
      <c r="BT58" s="75"/>
      <c r="BU58" s="75"/>
      <c r="BV58" s="76"/>
    </row>
    <row r="59" spans="1:74" ht="27.75" customHeight="1" x14ac:dyDescent="0.2">
      <c r="A59" s="77"/>
      <c r="B59" s="192" t="s">
        <v>194</v>
      </c>
      <c r="C59" s="192" t="s">
        <v>148</v>
      </c>
      <c r="D59" s="239" t="s">
        <v>195</v>
      </c>
      <c r="E59" s="192"/>
      <c r="F59" s="195">
        <v>2</v>
      </c>
      <c r="G59" s="196">
        <v>76</v>
      </c>
      <c r="H59" s="197"/>
      <c r="I59" s="198"/>
      <c r="J59" s="199"/>
      <c r="K59" s="200"/>
      <c r="L59" s="179"/>
      <c r="M59" s="201"/>
      <c r="N59" s="202"/>
      <c r="O59" s="203"/>
      <c r="P59" s="204"/>
      <c r="Q59" s="205"/>
      <c r="R59" s="206"/>
      <c r="S59" s="207"/>
      <c r="T59" s="208"/>
      <c r="U59" s="209"/>
      <c r="V59" s="226"/>
      <c r="W59" s="241"/>
      <c r="X59" s="211"/>
      <c r="Y59" s="212">
        <f t="shared" si="21"/>
        <v>0</v>
      </c>
      <c r="Z59" s="212">
        <f t="shared" si="9"/>
        <v>0</v>
      </c>
      <c r="AA59" s="213">
        <f t="shared" si="10"/>
        <v>0</v>
      </c>
      <c r="AB59" s="171"/>
      <c r="AC59" s="215">
        <v>1.5</v>
      </c>
      <c r="AD59" s="216">
        <f t="shared" si="11"/>
        <v>0</v>
      </c>
      <c r="AE59" s="217">
        <f t="shared" si="22"/>
        <v>0</v>
      </c>
      <c r="AF59" s="218"/>
      <c r="AG59" s="219"/>
      <c r="AH59" s="219"/>
      <c r="AI59" s="219">
        <f t="shared" si="25"/>
        <v>0</v>
      </c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21"/>
      <c r="AX59" s="219"/>
      <c r="AY59" s="219"/>
      <c r="AZ59" s="219"/>
      <c r="BA59" s="219">
        <f t="shared" si="26"/>
        <v>0</v>
      </c>
      <c r="BB59" s="219"/>
      <c r="BC59" s="219">
        <f>2*Y59</f>
        <v>0</v>
      </c>
      <c r="BD59" s="219"/>
      <c r="BE59" s="219"/>
      <c r="BF59" s="219"/>
      <c r="BG59" s="219"/>
      <c r="BH59" s="219"/>
      <c r="BI59" s="219"/>
      <c r="BJ59" s="219"/>
      <c r="BK59" s="219"/>
      <c r="BL59" s="221"/>
      <c r="BM59" s="219"/>
      <c r="BN59" s="238"/>
      <c r="BO59" s="238"/>
      <c r="BP59" s="219">
        <f>2*Y59</f>
        <v>0</v>
      </c>
      <c r="BQ59" s="238"/>
      <c r="BR59" s="238"/>
      <c r="BS59" s="238"/>
      <c r="BT59" s="75"/>
      <c r="BU59" s="75"/>
      <c r="BV59" s="76"/>
    </row>
    <row r="60" spans="1:74" ht="27.75" customHeight="1" x14ac:dyDescent="0.2">
      <c r="A60" s="77"/>
      <c r="B60" s="192" t="s">
        <v>196</v>
      </c>
      <c r="C60" s="192" t="s">
        <v>148</v>
      </c>
      <c r="D60" s="242" t="s">
        <v>197</v>
      </c>
      <c r="E60" s="224"/>
      <c r="F60" s="195">
        <v>1</v>
      </c>
      <c r="G60" s="196">
        <v>51</v>
      </c>
      <c r="H60" s="197"/>
      <c r="I60" s="198"/>
      <c r="J60" s="199"/>
      <c r="K60" s="200"/>
      <c r="L60" s="179"/>
      <c r="M60" s="201"/>
      <c r="N60" s="202"/>
      <c r="O60" s="203"/>
      <c r="P60" s="204"/>
      <c r="Q60" s="205"/>
      <c r="R60" s="206"/>
      <c r="S60" s="207"/>
      <c r="T60" s="208"/>
      <c r="U60" s="209"/>
      <c r="V60" s="226"/>
      <c r="W60" s="241"/>
      <c r="X60" s="211"/>
      <c r="Y60" s="212">
        <f t="shared" si="21"/>
        <v>0</v>
      </c>
      <c r="Z60" s="212">
        <f t="shared" si="9"/>
        <v>0</v>
      </c>
      <c r="AA60" s="213">
        <f t="shared" si="10"/>
        <v>0</v>
      </c>
      <c r="AB60" s="171"/>
      <c r="AC60" s="215">
        <v>1</v>
      </c>
      <c r="AD60" s="216">
        <f t="shared" si="11"/>
        <v>0</v>
      </c>
      <c r="AE60" s="217">
        <f t="shared" si="22"/>
        <v>0</v>
      </c>
      <c r="AF60" s="218"/>
      <c r="AG60" s="219"/>
      <c r="AH60" s="219"/>
      <c r="AI60" s="219"/>
      <c r="AJ60" s="219">
        <f>1*Y60</f>
        <v>0</v>
      </c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21"/>
      <c r="AX60" s="219"/>
      <c r="AY60" s="219"/>
      <c r="AZ60" s="219"/>
      <c r="BA60" s="219"/>
      <c r="BB60" s="219"/>
      <c r="BC60" s="219"/>
      <c r="BD60" s="219"/>
      <c r="BE60" s="219">
        <f>3*Y60</f>
        <v>0</v>
      </c>
      <c r="BF60" s="219"/>
      <c r="BG60" s="219"/>
      <c r="BH60" s="219"/>
      <c r="BI60" s="219"/>
      <c r="BJ60" s="219"/>
      <c r="BK60" s="219"/>
      <c r="BL60" s="221"/>
      <c r="BM60" s="219"/>
      <c r="BN60" s="238"/>
      <c r="BO60" s="238"/>
      <c r="BP60" s="238"/>
      <c r="BQ60" s="219">
        <f>1*Y60</f>
        <v>0</v>
      </c>
      <c r="BR60" s="238"/>
      <c r="BS60" s="238"/>
      <c r="BT60" s="75"/>
      <c r="BU60" s="75"/>
      <c r="BV60" s="76"/>
    </row>
    <row r="61" spans="1:74" ht="27.75" customHeight="1" x14ac:dyDescent="0.2">
      <c r="A61" s="77"/>
      <c r="B61" s="192" t="s">
        <v>198</v>
      </c>
      <c r="C61" s="192" t="s">
        <v>148</v>
      </c>
      <c r="D61" s="242" t="s">
        <v>199</v>
      </c>
      <c r="E61" s="224"/>
      <c r="F61" s="195">
        <v>5</v>
      </c>
      <c r="G61" s="196">
        <v>34</v>
      </c>
      <c r="H61" s="197"/>
      <c r="I61" s="198"/>
      <c r="J61" s="199"/>
      <c r="K61" s="200"/>
      <c r="L61" s="179"/>
      <c r="M61" s="201"/>
      <c r="N61" s="202"/>
      <c r="O61" s="203"/>
      <c r="P61" s="204"/>
      <c r="Q61" s="205"/>
      <c r="R61" s="206"/>
      <c r="S61" s="207"/>
      <c r="T61" s="208"/>
      <c r="U61" s="209"/>
      <c r="V61" s="226"/>
      <c r="W61" s="241"/>
      <c r="X61" s="211"/>
      <c r="Y61" s="212">
        <f t="shared" si="21"/>
        <v>0</v>
      </c>
      <c r="Z61" s="212">
        <f t="shared" si="9"/>
        <v>0</v>
      </c>
      <c r="AA61" s="213">
        <f t="shared" si="10"/>
        <v>0</v>
      </c>
      <c r="AB61" s="171"/>
      <c r="AC61" s="215">
        <v>0.5</v>
      </c>
      <c r="AD61" s="216">
        <f t="shared" si="11"/>
        <v>0</v>
      </c>
      <c r="AE61" s="217">
        <f t="shared" si="22"/>
        <v>0</v>
      </c>
      <c r="AF61" s="218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21"/>
      <c r="AX61" s="219"/>
      <c r="AY61" s="219"/>
      <c r="AZ61" s="219"/>
      <c r="BA61" s="219">
        <f>12*Y61</f>
        <v>0</v>
      </c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21"/>
      <c r="BM61" s="219">
        <f>5*Y61</f>
        <v>0</v>
      </c>
      <c r="BN61" s="238"/>
      <c r="BO61" s="238"/>
      <c r="BP61" s="238"/>
      <c r="BQ61" s="238"/>
      <c r="BR61" s="238"/>
      <c r="BS61" s="238"/>
      <c r="BT61" s="75"/>
      <c r="BU61" s="75"/>
      <c r="BV61" s="76"/>
    </row>
    <row r="62" spans="1:74" ht="27.75" customHeight="1" x14ac:dyDescent="0.2">
      <c r="A62" s="77"/>
      <c r="B62" s="192" t="s">
        <v>200</v>
      </c>
      <c r="C62" s="192" t="s">
        <v>148</v>
      </c>
      <c r="D62" s="237" t="s">
        <v>201</v>
      </c>
      <c r="E62" s="236"/>
      <c r="F62" s="195">
        <v>10</v>
      </c>
      <c r="G62" s="196">
        <v>57</v>
      </c>
      <c r="H62" s="197"/>
      <c r="I62" s="198"/>
      <c r="J62" s="199"/>
      <c r="K62" s="200"/>
      <c r="L62" s="179"/>
      <c r="M62" s="201"/>
      <c r="N62" s="202"/>
      <c r="O62" s="203"/>
      <c r="P62" s="204"/>
      <c r="Q62" s="205"/>
      <c r="R62" s="206"/>
      <c r="S62" s="207"/>
      <c r="T62" s="208"/>
      <c r="U62" s="209"/>
      <c r="V62" s="226"/>
      <c r="W62" s="241"/>
      <c r="X62" s="211"/>
      <c r="Y62" s="212">
        <f t="shared" si="21"/>
        <v>0</v>
      </c>
      <c r="Z62" s="212">
        <f t="shared" si="9"/>
        <v>0</v>
      </c>
      <c r="AA62" s="213">
        <f t="shared" si="10"/>
        <v>0</v>
      </c>
      <c r="AB62" s="171"/>
      <c r="AC62" s="215">
        <v>0.7</v>
      </c>
      <c r="AD62" s="216">
        <f t="shared" si="11"/>
        <v>0</v>
      </c>
      <c r="AE62" s="217">
        <f t="shared" si="22"/>
        <v>0</v>
      </c>
      <c r="AF62" s="218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1"/>
      <c r="AX62" s="219"/>
      <c r="AY62" s="219"/>
      <c r="AZ62" s="220"/>
      <c r="BA62" s="220">
        <f>30*Y62</f>
        <v>0</v>
      </c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1"/>
      <c r="BM62" s="220">
        <f>10*Y62</f>
        <v>0</v>
      </c>
      <c r="BN62" s="220"/>
      <c r="BO62" s="220"/>
      <c r="BP62" s="220"/>
      <c r="BQ62" s="220"/>
      <c r="BR62" s="220"/>
      <c r="BS62" s="220"/>
      <c r="BT62" s="75"/>
      <c r="BU62" s="75"/>
      <c r="BV62" s="76"/>
    </row>
    <row r="63" spans="1:74" ht="27.75" customHeight="1" x14ac:dyDescent="0.2">
      <c r="A63" s="77"/>
      <c r="B63" s="192" t="s">
        <v>202</v>
      </c>
      <c r="C63" s="192" t="s">
        <v>148</v>
      </c>
      <c r="D63" s="193" t="s">
        <v>203</v>
      </c>
      <c r="E63" s="236"/>
      <c r="F63" s="195">
        <v>11</v>
      </c>
      <c r="G63" s="196">
        <v>52</v>
      </c>
      <c r="H63" s="197"/>
      <c r="I63" s="198"/>
      <c r="J63" s="199"/>
      <c r="K63" s="200"/>
      <c r="L63" s="179"/>
      <c r="M63" s="201"/>
      <c r="N63" s="202"/>
      <c r="O63" s="203"/>
      <c r="P63" s="204"/>
      <c r="Q63" s="205"/>
      <c r="R63" s="206"/>
      <c r="S63" s="207"/>
      <c r="T63" s="208"/>
      <c r="U63" s="209"/>
      <c r="V63" s="226"/>
      <c r="W63" s="241"/>
      <c r="X63" s="211"/>
      <c r="Y63" s="212">
        <f t="shared" si="21"/>
        <v>0</v>
      </c>
      <c r="Z63" s="212">
        <f t="shared" si="9"/>
        <v>0</v>
      </c>
      <c r="AA63" s="213">
        <f t="shared" si="10"/>
        <v>0</v>
      </c>
      <c r="AB63" s="171"/>
      <c r="AC63" s="215">
        <v>0.5</v>
      </c>
      <c r="AD63" s="216">
        <f t="shared" si="11"/>
        <v>0</v>
      </c>
      <c r="AE63" s="217">
        <f>AG71*0.26+AH71*0.32+AI71*0.36+AJ71*0.42+AK71*0.5+AL71*0.52+AM71*0.62+AN71*0.68+AO71*0.85+AP71*0.85+AR63*0.13+AT63*0.154+AV63*0.208+AZ71*0.04+BA71*0.04+BB71*0.06+BC71*0.09+BD71*0.07+BE71*0.11+BF71*0.08+BG71*0.19+BH71*0.09+BI71*0.22+BJ71*0.1+BK71*0.18</f>
        <v>0</v>
      </c>
      <c r="AF63" s="218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20"/>
      <c r="AR63" s="220"/>
      <c r="AS63" s="220"/>
      <c r="AT63" s="220"/>
      <c r="AU63" s="220"/>
      <c r="AV63" s="220"/>
      <c r="AW63" s="221"/>
      <c r="AX63" s="219"/>
      <c r="AY63" s="219"/>
      <c r="AZ63" s="220"/>
      <c r="BA63" s="220">
        <f>22*Y63</f>
        <v>0</v>
      </c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1"/>
      <c r="BM63" s="220">
        <f>11*Y63</f>
        <v>0</v>
      </c>
      <c r="BN63" s="220"/>
      <c r="BO63" s="220"/>
      <c r="BP63" s="220"/>
      <c r="BQ63" s="220"/>
      <c r="BR63" s="220"/>
      <c r="BS63" s="220"/>
      <c r="BT63" s="75"/>
      <c r="BU63" s="75"/>
      <c r="BV63" s="76"/>
    </row>
    <row r="64" spans="1:74" ht="28.5" customHeight="1" x14ac:dyDescent="0.2">
      <c r="A64" s="77"/>
      <c r="B64" s="191" t="s">
        <v>204</v>
      </c>
      <c r="C64" s="192" t="s">
        <v>148</v>
      </c>
      <c r="D64" s="244" t="s">
        <v>205</v>
      </c>
      <c r="E64" s="236"/>
      <c r="F64" s="195">
        <v>5</v>
      </c>
      <c r="G64" s="196">
        <v>101</v>
      </c>
      <c r="H64" s="197"/>
      <c r="I64" s="198"/>
      <c r="J64" s="199"/>
      <c r="K64" s="200"/>
      <c r="L64" s="179"/>
      <c r="M64" s="201"/>
      <c r="N64" s="202"/>
      <c r="O64" s="203"/>
      <c r="P64" s="204"/>
      <c r="Q64" s="205"/>
      <c r="R64" s="206"/>
      <c r="S64" s="207"/>
      <c r="T64" s="208"/>
      <c r="U64" s="209"/>
      <c r="V64" s="226"/>
      <c r="W64" s="241"/>
      <c r="X64" s="211"/>
      <c r="Y64" s="212">
        <f t="shared" si="21"/>
        <v>0</v>
      </c>
      <c r="Z64" s="212">
        <f t="shared" si="9"/>
        <v>0</v>
      </c>
      <c r="AA64" s="213">
        <f t="shared" si="10"/>
        <v>0</v>
      </c>
      <c r="AB64" s="171"/>
      <c r="AC64" s="215">
        <v>1.9</v>
      </c>
      <c r="AD64" s="216">
        <f t="shared" si="11"/>
        <v>0</v>
      </c>
      <c r="AE64" s="217">
        <f>AG64*0.26+AH64*0.32+AI64*0.36+AJ64*0.42+AK64*0.5+AL64*0.52+AM64*0.62+AN64*0.68+AO64*0.85+AP64*0.85+AR64*0.13+AT64*0.154+AV64*0.208+AZ64*0.04+BA64*0.04+BB64*0.06+BC64*0.09+BD64*0.07+BE64*0.11+BF64*0.08+BG64*0.19+BH64*0.09+BI64*0.22+BJ64*0.1+BK64*0.18</f>
        <v>0</v>
      </c>
      <c r="AF64" s="218"/>
      <c r="AG64" s="219"/>
      <c r="AH64" s="219"/>
      <c r="AI64" s="219">
        <f>2*Y64</f>
        <v>0</v>
      </c>
      <c r="AJ64" s="219">
        <f>1*Y64</f>
        <v>0</v>
      </c>
      <c r="AK64" s="219">
        <f>1*Y64</f>
        <v>0</v>
      </c>
      <c r="AL64" s="219"/>
      <c r="AM64" s="219"/>
      <c r="AN64" s="219"/>
      <c r="AO64" s="219"/>
      <c r="AP64" s="219"/>
      <c r="AQ64" s="220"/>
      <c r="AR64" s="220"/>
      <c r="AS64" s="220"/>
      <c r="AT64" s="220"/>
      <c r="AU64" s="220"/>
      <c r="AV64" s="220"/>
      <c r="AW64" s="221"/>
      <c r="AX64" s="219"/>
      <c r="AY64" s="219"/>
      <c r="AZ64" s="220"/>
      <c r="BA64" s="220"/>
      <c r="BB64" s="220"/>
      <c r="BC64" s="220">
        <f>15*Y62</f>
        <v>0</v>
      </c>
      <c r="BD64" s="220"/>
      <c r="BE64" s="220"/>
      <c r="BF64" s="220"/>
      <c r="BG64" s="220"/>
      <c r="BH64" s="220"/>
      <c r="BI64" s="220"/>
      <c r="BJ64" s="220"/>
      <c r="BK64" s="220"/>
      <c r="BL64" s="221"/>
      <c r="BM64" s="220"/>
      <c r="BN64" s="220"/>
      <c r="BO64" s="220">
        <f>5*Y64</f>
        <v>0</v>
      </c>
      <c r="BP64" s="220"/>
      <c r="BQ64" s="220"/>
      <c r="BR64" s="220"/>
      <c r="BS64" s="220"/>
      <c r="BT64" s="75"/>
      <c r="BU64" s="75"/>
      <c r="BV64" s="76"/>
    </row>
    <row r="65" spans="1:74" ht="27.75" customHeight="1" x14ac:dyDescent="0.25">
      <c r="A65" s="77"/>
      <c r="B65" s="191" t="s">
        <v>206</v>
      </c>
      <c r="C65" s="192" t="s">
        <v>148</v>
      </c>
      <c r="D65" s="193" t="s">
        <v>207</v>
      </c>
      <c r="E65" s="236"/>
      <c r="F65" s="195">
        <v>2</v>
      </c>
      <c r="G65" s="196">
        <v>236</v>
      </c>
      <c r="H65" s="197"/>
      <c r="I65" s="198"/>
      <c r="J65" s="199"/>
      <c r="K65" s="200"/>
      <c r="L65" s="179"/>
      <c r="M65" s="201"/>
      <c r="N65" s="202"/>
      <c r="O65" s="203"/>
      <c r="P65" s="204"/>
      <c r="Q65" s="205"/>
      <c r="R65" s="206"/>
      <c r="S65" s="207"/>
      <c r="T65" s="208"/>
      <c r="U65" s="209"/>
      <c r="V65" s="226"/>
      <c r="W65" s="241"/>
      <c r="X65" s="211"/>
      <c r="Y65" s="212">
        <f t="shared" si="21"/>
        <v>0</v>
      </c>
      <c r="Z65" s="212">
        <f t="shared" si="9"/>
        <v>0</v>
      </c>
      <c r="AA65" s="213">
        <f t="shared" si="10"/>
        <v>0</v>
      </c>
      <c r="AB65" s="171"/>
      <c r="AC65" s="215">
        <v>4.3</v>
      </c>
      <c r="AD65" s="216">
        <f t="shared" si="11"/>
        <v>0</v>
      </c>
      <c r="AE65" s="217">
        <f>AG68*0.26+AH68*0.32+AI68*0.36+AJ68*0.42+AK68*0.5+AL68*0.52+AM68*0.62+AN68*0.68+AO68*0.85+AP68*0.85+AR65*0.13+AT65*0.154+AV65*0.208+AZ65*0.04+BA65*0.04+BB65*0.06+BC65*0.09+BD65*0.07+BE65*0.11+BF65*0.08+BG65*0.19+BH65*0.09+BI65*0.22+BJ65*0.1+BK65*0.18</f>
        <v>0</v>
      </c>
      <c r="AF65" s="218"/>
      <c r="AG65" s="245"/>
      <c r="AH65" s="245"/>
      <c r="AI65" s="245"/>
      <c r="AJ65" s="245"/>
      <c r="AK65" s="245"/>
      <c r="AL65" s="245"/>
      <c r="AM65" s="245">
        <f>2*Y65</f>
        <v>0</v>
      </c>
      <c r="AN65" s="245"/>
      <c r="AO65" s="245"/>
      <c r="AP65" s="245"/>
      <c r="AQ65" s="220"/>
      <c r="AR65" s="220"/>
      <c r="AS65" s="220"/>
      <c r="AT65" s="220"/>
      <c r="AU65" s="220"/>
      <c r="AV65" s="220"/>
      <c r="AW65" s="221"/>
      <c r="AX65" s="219"/>
      <c r="AY65" s="219"/>
      <c r="AZ65" s="220"/>
      <c r="BA65" s="220"/>
      <c r="BB65" s="220"/>
      <c r="BC65" s="220">
        <f>7*Y65</f>
        <v>0</v>
      </c>
      <c r="BD65" s="220"/>
      <c r="BE65" s="220">
        <f>7*Y65</f>
        <v>0</v>
      </c>
      <c r="BF65" s="220"/>
      <c r="BG65" s="220"/>
      <c r="BH65" s="220"/>
      <c r="BI65" s="220"/>
      <c r="BJ65" s="220"/>
      <c r="BK65" s="220"/>
      <c r="BL65" s="221"/>
      <c r="BM65" s="220"/>
      <c r="BN65" s="220"/>
      <c r="BO65" s="220"/>
      <c r="BP65" s="220"/>
      <c r="BQ65" s="220"/>
      <c r="BR65" s="220"/>
      <c r="BS65" s="220">
        <f>2*Y65</f>
        <v>0</v>
      </c>
      <c r="BT65" s="75"/>
      <c r="BU65" s="75"/>
      <c r="BV65" s="76"/>
    </row>
    <row r="66" spans="1:74" ht="27.75" customHeight="1" x14ac:dyDescent="0.2">
      <c r="A66" s="77"/>
      <c r="B66" s="191" t="s">
        <v>208</v>
      </c>
      <c r="C66" s="192" t="s">
        <v>148</v>
      </c>
      <c r="D66" s="193" t="s">
        <v>209</v>
      </c>
      <c r="E66" s="236"/>
      <c r="F66" s="195">
        <v>5</v>
      </c>
      <c r="G66" s="196">
        <v>79</v>
      </c>
      <c r="H66" s="197"/>
      <c r="I66" s="198"/>
      <c r="J66" s="199"/>
      <c r="K66" s="200"/>
      <c r="L66" s="179"/>
      <c r="M66" s="201"/>
      <c r="N66" s="202"/>
      <c r="O66" s="203"/>
      <c r="P66" s="204"/>
      <c r="Q66" s="205"/>
      <c r="R66" s="206"/>
      <c r="S66" s="207"/>
      <c r="T66" s="208"/>
      <c r="U66" s="209"/>
      <c r="V66" s="226"/>
      <c r="W66" s="241"/>
      <c r="X66" s="211"/>
      <c r="Y66" s="212">
        <f t="shared" si="21"/>
        <v>0</v>
      </c>
      <c r="Z66" s="212">
        <f t="shared" si="9"/>
        <v>0</v>
      </c>
      <c r="AA66" s="213">
        <f t="shared" si="10"/>
        <v>0</v>
      </c>
      <c r="AB66" s="171"/>
      <c r="AC66" s="215">
        <v>1.7</v>
      </c>
      <c r="AD66" s="216">
        <f t="shared" si="11"/>
        <v>0</v>
      </c>
      <c r="AE66" s="217">
        <f>AG63*0.26+AH63*0.32+AI63*0.36+AJ63*0.42+AK63*0.5+AL63*0.52+AM63*0.62+AN63*0.68+AO63*0.85+AP63*0.85+AR66*0.13+AT66*0.154+AV66*0.208+AZ63*0.04+BA63*0.04+BB63*0.06+BC63*0.09+BD63*0.07+BE63*0.11+BF63*0.08+BG63*0.19+BH63*0.09+BI63*0.22+BJ63*0.1+BK63*0.18</f>
        <v>0</v>
      </c>
      <c r="AF66" s="218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20"/>
      <c r="AR66" s="220"/>
      <c r="AS66" s="220"/>
      <c r="AT66" s="220"/>
      <c r="AU66" s="220"/>
      <c r="AV66" s="220"/>
      <c r="AW66" s="221"/>
      <c r="AX66" s="219"/>
      <c r="AY66" s="219"/>
      <c r="AZ66" s="220"/>
      <c r="BA66" s="220">
        <f>20*Y66</f>
        <v>0</v>
      </c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1"/>
      <c r="BM66" s="220"/>
      <c r="BN66" s="220">
        <f>5*Y66</f>
        <v>0</v>
      </c>
      <c r="BO66" s="220"/>
      <c r="BP66" s="220"/>
      <c r="BQ66" s="220"/>
      <c r="BR66" s="220"/>
      <c r="BS66" s="220"/>
      <c r="BT66" s="75"/>
      <c r="BU66" s="75"/>
      <c r="BV66" s="76"/>
    </row>
    <row r="67" spans="1:74" ht="27.75" customHeight="1" x14ac:dyDescent="0.2">
      <c r="A67" s="77"/>
      <c r="B67" s="191" t="s">
        <v>210</v>
      </c>
      <c r="C67" s="192" t="s">
        <v>148</v>
      </c>
      <c r="D67" s="244" t="s">
        <v>211</v>
      </c>
      <c r="E67" s="236"/>
      <c r="F67" s="195">
        <v>5</v>
      </c>
      <c r="G67" s="196">
        <v>165.3</v>
      </c>
      <c r="H67" s="197"/>
      <c r="I67" s="198"/>
      <c r="J67" s="199"/>
      <c r="K67" s="200"/>
      <c r="L67" s="179"/>
      <c r="M67" s="201"/>
      <c r="N67" s="202"/>
      <c r="O67" s="203"/>
      <c r="P67" s="204"/>
      <c r="Q67" s="205"/>
      <c r="R67" s="206"/>
      <c r="S67" s="207"/>
      <c r="T67" s="208"/>
      <c r="U67" s="209"/>
      <c r="V67" s="226"/>
      <c r="W67" s="241"/>
      <c r="X67" s="211"/>
      <c r="Y67" s="212">
        <f t="shared" si="21"/>
        <v>0</v>
      </c>
      <c r="Z67" s="212">
        <f t="shared" si="9"/>
        <v>0</v>
      </c>
      <c r="AA67" s="213">
        <f t="shared" si="10"/>
        <v>0</v>
      </c>
      <c r="AB67" s="171"/>
      <c r="AC67" s="215">
        <v>3.6</v>
      </c>
      <c r="AD67" s="216">
        <f t="shared" si="11"/>
        <v>0</v>
      </c>
      <c r="AE67" s="217">
        <f>AG36*0.26+AH36*0.32+AI36*0.36+AJ36*0.42+AK36*0.5+AL36*0.52+AM36*0.62+AN36*0.68+AO36*0.85+AP36*0.85+AR67*0.13+AT67*0.154+AV67*0.208+AZ36*0.04+BA36*0.04+BB36*0.06+BC36*0.09+BD36*0.07+BE36*0.11+BF36*0.08+BG36*0.19+BH36*0.09+BI36*0.22+BJ36*0.1+BK36*0.18</f>
        <v>0</v>
      </c>
      <c r="AF67" s="218"/>
      <c r="AG67" s="219"/>
      <c r="AH67" s="219">
        <f>1*Y67</f>
        <v>0</v>
      </c>
      <c r="AI67" s="219">
        <f>4*Y67</f>
        <v>0</v>
      </c>
      <c r="AJ67" s="219"/>
      <c r="AK67" s="219"/>
      <c r="AL67" s="219"/>
      <c r="AM67" s="219"/>
      <c r="AN67" s="219"/>
      <c r="AO67" s="219"/>
      <c r="AP67" s="219"/>
      <c r="AQ67" s="220"/>
      <c r="AR67" s="220"/>
      <c r="AS67" s="220"/>
      <c r="AT67" s="220"/>
      <c r="AU67" s="220"/>
      <c r="AV67" s="220"/>
      <c r="AW67" s="221"/>
      <c r="AX67" s="219"/>
      <c r="AY67" s="219"/>
      <c r="AZ67" s="220"/>
      <c r="BA67" s="220"/>
      <c r="BB67" s="220"/>
      <c r="BC67" s="220">
        <f>20*Y67</f>
        <v>0</v>
      </c>
      <c r="BD67" s="220"/>
      <c r="BE67" s="220"/>
      <c r="BF67" s="220"/>
      <c r="BG67" s="220"/>
      <c r="BH67" s="220"/>
      <c r="BI67" s="220"/>
      <c r="BJ67" s="220"/>
      <c r="BK67" s="220"/>
      <c r="BL67" s="221"/>
      <c r="BM67" s="220"/>
      <c r="BN67" s="220"/>
      <c r="BO67" s="220"/>
      <c r="BP67" s="220">
        <f>5*Y67</f>
        <v>0</v>
      </c>
      <c r="BQ67" s="220"/>
      <c r="BR67" s="220"/>
      <c r="BS67" s="220"/>
      <c r="BT67" s="75"/>
      <c r="BU67" s="75"/>
      <c r="BV67" s="76"/>
    </row>
    <row r="68" spans="1:74" ht="28.5" customHeight="1" x14ac:dyDescent="0.25">
      <c r="A68" s="77"/>
      <c r="B68" s="192" t="s">
        <v>212</v>
      </c>
      <c r="C68" s="192" t="s">
        <v>148</v>
      </c>
      <c r="D68" s="244" t="s">
        <v>213</v>
      </c>
      <c r="E68" s="236"/>
      <c r="F68" s="195">
        <v>3</v>
      </c>
      <c r="G68" s="196">
        <v>226.4</v>
      </c>
      <c r="H68" s="197"/>
      <c r="I68" s="198"/>
      <c r="J68" s="199"/>
      <c r="K68" s="200"/>
      <c r="L68" s="179"/>
      <c r="M68" s="201"/>
      <c r="N68" s="202"/>
      <c r="O68" s="203"/>
      <c r="P68" s="204"/>
      <c r="Q68" s="205"/>
      <c r="R68" s="206"/>
      <c r="S68" s="207"/>
      <c r="T68" s="208"/>
      <c r="U68" s="209"/>
      <c r="V68" s="226"/>
      <c r="W68" s="241"/>
      <c r="X68" s="211"/>
      <c r="Y68" s="212">
        <f t="shared" si="21"/>
        <v>0</v>
      </c>
      <c r="Z68" s="212">
        <f t="shared" si="9"/>
        <v>0</v>
      </c>
      <c r="AA68" s="213">
        <f t="shared" si="10"/>
        <v>0</v>
      </c>
      <c r="AB68" s="171"/>
      <c r="AC68" s="215">
        <v>4.5999999999999996</v>
      </c>
      <c r="AD68" s="216">
        <f t="shared" si="11"/>
        <v>0</v>
      </c>
      <c r="AE68" s="217">
        <f>AG53*0.26+AH53*0.32+AI53*0.36+AJ53*0.42+AK53*0.5+AL53*0.52+AM53*0.62+AN53*0.68+AO53*0.85+AP53*0.85+AR68*0.13+AT68*0.154+AV68*0.208+AZ53*0.04+BA53*0.04+BB53*0.06+BC53*0.09+BD53*0.07+BE53*0.11+BF53*0.08+BG53*0.19+BH53*0.09+BI53*0.22+BJ53*0.1+BK53*0.18</f>
        <v>0</v>
      </c>
      <c r="AF68" s="218"/>
      <c r="AG68" s="219"/>
      <c r="AH68" s="219"/>
      <c r="AI68" s="219">
        <f>1*Y68</f>
        <v>0</v>
      </c>
      <c r="AJ68" s="219">
        <f>2*Y68</f>
        <v>0</v>
      </c>
      <c r="AK68" s="219"/>
      <c r="AL68" s="219"/>
      <c r="AM68" s="219"/>
      <c r="AN68" s="219"/>
      <c r="AO68" s="219"/>
      <c r="AP68" s="219"/>
      <c r="AQ68" s="220"/>
      <c r="AR68" s="220"/>
      <c r="AS68" s="220"/>
      <c r="AT68" s="220"/>
      <c r="AU68" s="220"/>
      <c r="AV68" s="220"/>
      <c r="AW68" s="221"/>
      <c r="AX68" s="219"/>
      <c r="AY68" s="219"/>
      <c r="AZ68" s="245"/>
      <c r="BA68" s="245"/>
      <c r="BB68" s="245"/>
      <c r="BC68" s="245">
        <f>9*Y68</f>
        <v>0</v>
      </c>
      <c r="BD68" s="245"/>
      <c r="BE68" s="245">
        <f>3*Y68</f>
        <v>0</v>
      </c>
      <c r="BF68" s="245"/>
      <c r="BG68" s="245"/>
      <c r="BH68" s="245"/>
      <c r="BI68" s="245"/>
      <c r="BJ68" s="245"/>
      <c r="BK68" s="245"/>
      <c r="BL68" s="221"/>
      <c r="BM68" s="245"/>
      <c r="BN68" s="245"/>
      <c r="BO68" s="245"/>
      <c r="BP68" s="245"/>
      <c r="BQ68" s="245">
        <f>3*Y68</f>
        <v>0</v>
      </c>
      <c r="BR68" s="245"/>
      <c r="BS68" s="245"/>
      <c r="BT68" s="75"/>
      <c r="BU68" s="75"/>
      <c r="BV68" s="76"/>
    </row>
    <row r="69" spans="1:74" ht="27.75" customHeight="1" x14ac:dyDescent="0.2">
      <c r="A69" s="77"/>
      <c r="B69" s="191" t="s">
        <v>214</v>
      </c>
      <c r="C69" s="192" t="s">
        <v>148</v>
      </c>
      <c r="D69" s="244" t="s">
        <v>215</v>
      </c>
      <c r="E69" s="236"/>
      <c r="F69" s="195">
        <v>10</v>
      </c>
      <c r="G69" s="196">
        <v>166</v>
      </c>
      <c r="H69" s="197"/>
      <c r="I69" s="198"/>
      <c r="J69" s="199"/>
      <c r="K69" s="200"/>
      <c r="L69" s="179"/>
      <c r="M69" s="201"/>
      <c r="N69" s="202"/>
      <c r="O69" s="203"/>
      <c r="P69" s="204"/>
      <c r="Q69" s="205"/>
      <c r="R69" s="206"/>
      <c r="S69" s="207"/>
      <c r="T69" s="208"/>
      <c r="U69" s="209"/>
      <c r="V69" s="226"/>
      <c r="W69" s="241"/>
      <c r="X69" s="211"/>
      <c r="Y69" s="212">
        <f t="shared" si="21"/>
        <v>0</v>
      </c>
      <c r="Z69" s="212">
        <f t="shared" si="9"/>
        <v>0</v>
      </c>
      <c r="AA69" s="213">
        <f t="shared" si="10"/>
        <v>0</v>
      </c>
      <c r="AB69" s="171"/>
      <c r="AC69" s="215">
        <v>3</v>
      </c>
      <c r="AD69" s="216">
        <f t="shared" si="11"/>
        <v>0</v>
      </c>
      <c r="AE69" s="217">
        <f>AG42*0.26+AH42*0.32+AI42*0.36+AJ42*0.42+AK42*0.5+AL42*0.52+AM42*0.62+AN42*0.68+AO42*0.85+AP42*0.85+AR69*0.13+AT69*0.154+AV69*0.208+AZ42*0.04+BA42*0.04+BB42*0.06+BC42*0.09+BD42*0.07+BE42*0.11+BF42*0.08+BG42*0.19+BH42*0.09+BI42*0.22+BJ42*0.1+BK42*0.18</f>
        <v>0</v>
      </c>
      <c r="AF69" s="218"/>
      <c r="AG69" s="219"/>
      <c r="AH69" s="219">
        <f>1*Y69</f>
        <v>0</v>
      </c>
      <c r="AI69" s="219">
        <f>8*Y69</f>
        <v>0</v>
      </c>
      <c r="AJ69" s="219">
        <f>1*Y69</f>
        <v>0</v>
      </c>
      <c r="AK69" s="219"/>
      <c r="AL69" s="219"/>
      <c r="AM69" s="219"/>
      <c r="AN69" s="219"/>
      <c r="AO69" s="219"/>
      <c r="AP69" s="219"/>
      <c r="AQ69" s="220"/>
      <c r="AR69" s="220"/>
      <c r="AS69" s="220"/>
      <c r="AT69" s="220"/>
      <c r="AU69" s="220"/>
      <c r="AV69" s="220"/>
      <c r="AW69" s="221"/>
      <c r="AX69" s="219"/>
      <c r="AY69" s="219"/>
      <c r="AZ69" s="220"/>
      <c r="BA69" s="220">
        <f t="shared" ref="BA69:BA70" si="27">20*Y69</f>
        <v>0</v>
      </c>
      <c r="BB69" s="220"/>
      <c r="BC69" s="220">
        <f>11*Y69</f>
        <v>0</v>
      </c>
      <c r="BD69" s="220"/>
      <c r="BE69" s="220"/>
      <c r="BF69" s="220"/>
      <c r="BG69" s="220"/>
      <c r="BH69" s="220"/>
      <c r="BI69" s="220"/>
      <c r="BJ69" s="220"/>
      <c r="BK69" s="220"/>
      <c r="BL69" s="221"/>
      <c r="BM69" s="220"/>
      <c r="BN69" s="220">
        <f>10*Y69</f>
        <v>0</v>
      </c>
      <c r="BO69" s="220"/>
      <c r="BP69" s="220"/>
      <c r="BQ69" s="220"/>
      <c r="BR69" s="220"/>
      <c r="BS69" s="220"/>
      <c r="BT69" s="75"/>
      <c r="BU69" s="75"/>
      <c r="BV69" s="76"/>
    </row>
    <row r="70" spans="1:74" ht="27.75" customHeight="1" x14ac:dyDescent="0.2">
      <c r="A70" s="77"/>
      <c r="B70" s="191" t="s">
        <v>216</v>
      </c>
      <c r="C70" s="192" t="s">
        <v>148</v>
      </c>
      <c r="D70" s="193" t="s">
        <v>217</v>
      </c>
      <c r="E70" s="27"/>
      <c r="F70" s="195">
        <v>5</v>
      </c>
      <c r="G70" s="196">
        <v>217.8</v>
      </c>
      <c r="H70" s="197"/>
      <c r="I70" s="198"/>
      <c r="J70" s="199"/>
      <c r="K70" s="200"/>
      <c r="L70" s="179"/>
      <c r="M70" s="201"/>
      <c r="N70" s="202"/>
      <c r="O70" s="203"/>
      <c r="P70" s="204"/>
      <c r="Q70" s="205"/>
      <c r="R70" s="206"/>
      <c r="S70" s="207"/>
      <c r="T70" s="208"/>
      <c r="U70" s="209"/>
      <c r="V70" s="226"/>
      <c r="W70" s="227"/>
      <c r="X70" s="211"/>
      <c r="Y70" s="212">
        <f t="shared" si="21"/>
        <v>0</v>
      </c>
      <c r="Z70" s="212">
        <f t="shared" si="9"/>
        <v>0</v>
      </c>
      <c r="AA70" s="213">
        <f t="shared" si="10"/>
        <v>0</v>
      </c>
      <c r="AB70" s="171"/>
      <c r="AC70" s="215">
        <v>4.7</v>
      </c>
      <c r="AD70" s="216">
        <f t="shared" si="11"/>
        <v>0</v>
      </c>
      <c r="AE70" s="217">
        <f>AG38*0.26+AH38*0.32+AI38*0.36+AJ38*0.42+AK38*0.5+AL38*0.52+AM38*0.62+AN38*0.68+AO38*0.85+AP38*0.85+AR70*0.13+AT70*0.154+AV70*0.208+AZ38*0.04+BA38*0.04+BB38*0.06+BC38*0.09+BD38*0.07+BE38*0.11+BF38*0.08+BG38*0.19+BH38*0.09+BI38*0.22+BJ38*0.1+BK38*0.18</f>
        <v>0</v>
      </c>
      <c r="AF70" s="218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20"/>
      <c r="AR70" s="220"/>
      <c r="AS70" s="220"/>
      <c r="AT70" s="220"/>
      <c r="AU70" s="220"/>
      <c r="AV70" s="220"/>
      <c r="AW70" s="221"/>
      <c r="AX70" s="219"/>
      <c r="AY70" s="246"/>
      <c r="AZ70" s="219"/>
      <c r="BA70" s="247">
        <f t="shared" si="27"/>
        <v>0</v>
      </c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21"/>
      <c r="BM70" s="219"/>
      <c r="BN70" s="238"/>
      <c r="BO70" s="238"/>
      <c r="BP70" s="219">
        <f>5*Y70</f>
        <v>0</v>
      </c>
      <c r="BQ70" s="238"/>
      <c r="BR70" s="238"/>
      <c r="BS70" s="238"/>
      <c r="BT70" s="75"/>
      <c r="BU70" s="75"/>
      <c r="BV70" s="76"/>
    </row>
    <row r="71" spans="1:74" ht="27.75" customHeight="1" x14ac:dyDescent="0.2">
      <c r="A71" s="77"/>
      <c r="B71" s="191" t="s">
        <v>218</v>
      </c>
      <c r="C71" s="192" t="s">
        <v>148</v>
      </c>
      <c r="D71" s="244" t="s">
        <v>219</v>
      </c>
      <c r="E71" s="236"/>
      <c r="F71" s="195">
        <v>10</v>
      </c>
      <c r="G71" s="196">
        <v>65</v>
      </c>
      <c r="H71" s="197"/>
      <c r="I71" s="198"/>
      <c r="J71" s="199"/>
      <c r="K71" s="200"/>
      <c r="L71" s="179"/>
      <c r="M71" s="201"/>
      <c r="N71" s="202"/>
      <c r="O71" s="203"/>
      <c r="P71" s="204"/>
      <c r="Q71" s="205"/>
      <c r="R71" s="206"/>
      <c r="S71" s="207"/>
      <c r="T71" s="208"/>
      <c r="U71" s="209"/>
      <c r="V71" s="248"/>
      <c r="W71" s="249"/>
      <c r="X71" s="211"/>
      <c r="Y71" s="212">
        <f t="shared" si="21"/>
        <v>0</v>
      </c>
      <c r="Z71" s="212">
        <f t="shared" si="9"/>
        <v>0</v>
      </c>
      <c r="AA71" s="213">
        <f t="shared" si="10"/>
        <v>0</v>
      </c>
      <c r="AB71" s="171"/>
      <c r="AC71" s="215">
        <v>1</v>
      </c>
      <c r="AD71" s="216">
        <f t="shared" si="11"/>
        <v>0</v>
      </c>
      <c r="AE71" s="217">
        <f t="shared" ref="AE71:AE73" si="28">AG70*0.26+AH70*0.32+AI70*0.36+AJ70*0.42+AK70*0.5+AL70*0.52+AM70*0.62+AN70*0.68+AO70*0.85+AP70*0.85+AR71*0.13+AT71*0.154+AV71*0.208+AZ70*0.04+BA70*0.04+BB70*0.06+BC70*0.09+BD70*0.07+BE70*0.11+BF70*0.08+BG70*0.19+BH70*0.09+BI70*0.22+BJ70*0.1+BK70*0.18</f>
        <v>0</v>
      </c>
      <c r="AF71" s="218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20"/>
      <c r="AR71" s="220"/>
      <c r="AS71" s="220"/>
      <c r="AT71" s="220"/>
      <c r="AU71" s="220"/>
      <c r="AV71" s="220"/>
      <c r="AW71" s="221"/>
      <c r="AX71" s="219"/>
      <c r="AY71" s="219"/>
      <c r="AZ71" s="220"/>
      <c r="BA71" s="220">
        <f>29*Y71</f>
        <v>0</v>
      </c>
      <c r="BB71" s="220"/>
      <c r="BC71" s="220">
        <f>1*Y71</f>
        <v>0</v>
      </c>
      <c r="BD71" s="220"/>
      <c r="BE71" s="220"/>
      <c r="BF71" s="220"/>
      <c r="BG71" s="220"/>
      <c r="BH71" s="220"/>
      <c r="BI71" s="220"/>
      <c r="BJ71" s="220"/>
      <c r="BK71" s="220"/>
      <c r="BL71" s="221"/>
      <c r="BM71" s="220">
        <f>10*Y71</f>
        <v>0</v>
      </c>
      <c r="BN71" s="220"/>
      <c r="BO71" s="220"/>
      <c r="BP71" s="220"/>
      <c r="BQ71" s="220"/>
      <c r="BR71" s="220"/>
      <c r="BS71" s="220"/>
      <c r="BT71" s="75"/>
      <c r="BU71" s="75"/>
      <c r="BV71" s="76"/>
    </row>
    <row r="72" spans="1:74" ht="27.75" customHeight="1" x14ac:dyDescent="0.2">
      <c r="A72" s="77"/>
      <c r="B72" s="191" t="s">
        <v>220</v>
      </c>
      <c r="C72" s="192" t="s">
        <v>148</v>
      </c>
      <c r="D72" s="193" t="s">
        <v>221</v>
      </c>
      <c r="E72" s="236"/>
      <c r="F72" s="195">
        <v>2</v>
      </c>
      <c r="G72" s="196">
        <v>134</v>
      </c>
      <c r="H72" s="197"/>
      <c r="I72" s="198"/>
      <c r="J72" s="199"/>
      <c r="K72" s="200"/>
      <c r="L72" s="179"/>
      <c r="M72" s="201"/>
      <c r="N72" s="202"/>
      <c r="O72" s="203"/>
      <c r="P72" s="204"/>
      <c r="Q72" s="205"/>
      <c r="R72" s="206"/>
      <c r="S72" s="207"/>
      <c r="T72" s="208"/>
      <c r="U72" s="209"/>
      <c r="V72" s="226"/>
      <c r="W72" s="240"/>
      <c r="X72" s="211"/>
      <c r="Y72" s="212">
        <f t="shared" si="21"/>
        <v>0</v>
      </c>
      <c r="Z72" s="212">
        <f t="shared" si="9"/>
        <v>0</v>
      </c>
      <c r="AA72" s="213">
        <f t="shared" si="10"/>
        <v>0</v>
      </c>
      <c r="AB72" s="171"/>
      <c r="AC72" s="215">
        <v>2</v>
      </c>
      <c r="AD72" s="216">
        <f t="shared" si="11"/>
        <v>0</v>
      </c>
      <c r="AE72" s="217">
        <f t="shared" si="28"/>
        <v>0</v>
      </c>
      <c r="AF72" s="218"/>
      <c r="AG72" s="219"/>
      <c r="AH72" s="219"/>
      <c r="AI72" s="219"/>
      <c r="AJ72" s="219">
        <f>2*Y72</f>
        <v>0</v>
      </c>
      <c r="AK72" s="219"/>
      <c r="AL72" s="219"/>
      <c r="AM72" s="219"/>
      <c r="AN72" s="219"/>
      <c r="AO72" s="219"/>
      <c r="AP72" s="219"/>
      <c r="AQ72" s="220"/>
      <c r="AR72" s="220"/>
      <c r="AS72" s="220"/>
      <c r="AT72" s="220"/>
      <c r="AU72" s="220"/>
      <c r="AV72" s="220"/>
      <c r="AW72" s="221"/>
      <c r="AX72" s="219"/>
      <c r="AY72" s="219"/>
      <c r="AZ72" s="220"/>
      <c r="BA72" s="220"/>
      <c r="BB72" s="220"/>
      <c r="BC72" s="220">
        <f>8*Y72</f>
        <v>0</v>
      </c>
      <c r="BD72" s="220"/>
      <c r="BE72" s="220"/>
      <c r="BF72" s="220"/>
      <c r="BG72" s="220"/>
      <c r="BH72" s="220"/>
      <c r="BI72" s="220"/>
      <c r="BJ72" s="220"/>
      <c r="BK72" s="220"/>
      <c r="BL72" s="221"/>
      <c r="BM72" s="220"/>
      <c r="BN72" s="220"/>
      <c r="BO72" s="220"/>
      <c r="BP72" s="220"/>
      <c r="BQ72" s="220"/>
      <c r="BR72" s="220">
        <f t="shared" ref="BR72:BR73" si="29">2*Y72</f>
        <v>0</v>
      </c>
      <c r="BS72" s="220"/>
      <c r="BT72" s="75"/>
      <c r="BU72" s="75"/>
      <c r="BV72" s="76"/>
    </row>
    <row r="73" spans="1:74" ht="27.75" customHeight="1" x14ac:dyDescent="0.2">
      <c r="A73" s="77"/>
      <c r="B73" s="191" t="s">
        <v>222</v>
      </c>
      <c r="C73" s="192" t="s">
        <v>148</v>
      </c>
      <c r="D73" s="193" t="s">
        <v>223</v>
      </c>
      <c r="E73" s="236"/>
      <c r="F73" s="195">
        <v>2</v>
      </c>
      <c r="G73" s="196">
        <v>173.6</v>
      </c>
      <c r="H73" s="197"/>
      <c r="I73" s="198"/>
      <c r="J73" s="199"/>
      <c r="K73" s="200"/>
      <c r="L73" s="179"/>
      <c r="M73" s="201"/>
      <c r="N73" s="202"/>
      <c r="O73" s="203"/>
      <c r="P73" s="204"/>
      <c r="Q73" s="205"/>
      <c r="R73" s="206"/>
      <c r="S73" s="207"/>
      <c r="T73" s="208"/>
      <c r="U73" s="209"/>
      <c r="V73" s="226"/>
      <c r="W73" s="241"/>
      <c r="X73" s="211"/>
      <c r="Y73" s="212">
        <f t="shared" si="21"/>
        <v>0</v>
      </c>
      <c r="Z73" s="212">
        <f t="shared" si="9"/>
        <v>0</v>
      </c>
      <c r="AA73" s="213">
        <f t="shared" si="10"/>
        <v>0</v>
      </c>
      <c r="AB73" s="171"/>
      <c r="AC73" s="215">
        <v>2.6</v>
      </c>
      <c r="AD73" s="216">
        <f t="shared" si="11"/>
        <v>0</v>
      </c>
      <c r="AE73" s="217">
        <f t="shared" si="28"/>
        <v>0</v>
      </c>
      <c r="AF73" s="218"/>
      <c r="AG73" s="219"/>
      <c r="AH73" s="219"/>
      <c r="AI73" s="219"/>
      <c r="AJ73" s="219"/>
      <c r="AK73" s="219">
        <f>1*Y73</f>
        <v>0</v>
      </c>
      <c r="AL73" s="219">
        <f>1*Y73</f>
        <v>0</v>
      </c>
      <c r="AM73" s="219"/>
      <c r="AN73" s="219"/>
      <c r="AO73" s="219"/>
      <c r="AP73" s="219"/>
      <c r="AQ73" s="220"/>
      <c r="AR73" s="220"/>
      <c r="AS73" s="220"/>
      <c r="AT73" s="220"/>
      <c r="AU73" s="220"/>
      <c r="AV73" s="220"/>
      <c r="AW73" s="221"/>
      <c r="AX73" s="219"/>
      <c r="AY73" s="219"/>
      <c r="AZ73" s="220"/>
      <c r="BA73" s="220"/>
      <c r="BB73" s="220"/>
      <c r="BC73" s="220">
        <f>14*Y73</f>
        <v>0</v>
      </c>
      <c r="BD73" s="220"/>
      <c r="BE73" s="220"/>
      <c r="BF73" s="220"/>
      <c r="BG73" s="220"/>
      <c r="BH73" s="220"/>
      <c r="BI73" s="220"/>
      <c r="BJ73" s="220"/>
      <c r="BK73" s="220"/>
      <c r="BL73" s="221"/>
      <c r="BM73" s="220"/>
      <c r="BN73" s="220"/>
      <c r="BO73" s="220"/>
      <c r="BP73" s="220"/>
      <c r="BQ73" s="220"/>
      <c r="BR73" s="220">
        <f t="shared" si="29"/>
        <v>0</v>
      </c>
      <c r="BS73" s="220"/>
      <c r="BT73" s="75"/>
      <c r="BU73" s="75"/>
      <c r="BV73" s="76"/>
    </row>
    <row r="74" spans="1:74" ht="27.75" customHeight="1" x14ac:dyDescent="0.2">
      <c r="A74" s="77"/>
      <c r="B74" s="191" t="s">
        <v>224</v>
      </c>
      <c r="C74" s="192" t="s">
        <v>148</v>
      </c>
      <c r="D74" s="224" t="s">
        <v>225</v>
      </c>
      <c r="E74" s="224"/>
      <c r="F74" s="195">
        <f t="shared" ref="F74:G74" si="30">SUM(F36:F73)</f>
        <v>169</v>
      </c>
      <c r="G74" s="195">
        <f t="shared" si="30"/>
        <v>5787.4</v>
      </c>
      <c r="H74" s="197"/>
      <c r="I74" s="198"/>
      <c r="J74" s="199"/>
      <c r="K74" s="200"/>
      <c r="L74" s="179"/>
      <c r="M74" s="201"/>
      <c r="N74" s="202"/>
      <c r="O74" s="203"/>
      <c r="P74" s="204"/>
      <c r="Q74" s="205"/>
      <c r="R74" s="225"/>
      <c r="S74" s="207"/>
      <c r="T74" s="208"/>
      <c r="U74" s="209"/>
      <c r="V74" s="226"/>
      <c r="W74" s="227"/>
      <c r="X74" s="211"/>
      <c r="Y74" s="212">
        <f t="shared" si="21"/>
        <v>0</v>
      </c>
      <c r="Z74" s="212">
        <f t="shared" si="9"/>
        <v>0</v>
      </c>
      <c r="AA74" s="213">
        <f t="shared" si="10"/>
        <v>0</v>
      </c>
      <c r="AB74" s="171"/>
      <c r="AC74" s="228">
        <f>SUM(AC36:AC73)</f>
        <v>111.5</v>
      </c>
      <c r="AD74" s="216">
        <f t="shared" si="11"/>
        <v>0</v>
      </c>
      <c r="AE74" s="217">
        <f>AG74*0.26+AH74*0.32+AI74*0.36+AJ74*0.42+AK74*0.5+AL74*0.52+AM74*0.62+AN74*0.68+AO74*0.85+AP74*0.85+AR74*0.13+AT74*0.154+AV74*0.208+AZ74*0.04+BA74*0.04+BB74*0.06+BC74*0.09+BD74*0.07+BE74*0.11+BF74*0.08+BG74*0.19+BH74*0.09+BI74*0.22+BJ74*0.1+BK74*0.18</f>
        <v>0</v>
      </c>
      <c r="AF74" s="218"/>
      <c r="AG74" s="219"/>
      <c r="AH74" s="219">
        <f>4*Y74</f>
        <v>0</v>
      </c>
      <c r="AI74" s="219">
        <f>42*Y74</f>
        <v>0</v>
      </c>
      <c r="AJ74" s="219">
        <f>28*Y74</f>
        <v>0</v>
      </c>
      <c r="AK74" s="219">
        <f>15*Y74</f>
        <v>0</v>
      </c>
      <c r="AL74" s="219">
        <f>18*Y74</f>
        <v>0</v>
      </c>
      <c r="AM74" s="219">
        <f>4*Y74</f>
        <v>0</v>
      </c>
      <c r="AN74" s="219"/>
      <c r="AO74" s="219"/>
      <c r="AP74" s="219">
        <f>6*Y74</f>
        <v>0</v>
      </c>
      <c r="AQ74" s="219"/>
      <c r="AR74" s="219"/>
      <c r="AS74" s="219"/>
      <c r="AT74" s="219"/>
      <c r="AU74" s="219"/>
      <c r="AV74" s="219"/>
      <c r="AW74" s="221"/>
      <c r="AX74" s="219"/>
      <c r="AY74" s="219"/>
      <c r="AZ74" s="219"/>
      <c r="BA74" s="219">
        <f>174*Y74</f>
        <v>0</v>
      </c>
      <c r="BB74" s="219">
        <f>SUM(BB39:BB61)</f>
        <v>0</v>
      </c>
      <c r="BC74" s="219">
        <f>283*Y74</f>
        <v>0</v>
      </c>
      <c r="BD74" s="219"/>
      <c r="BE74" s="219">
        <f>60*Y74</f>
        <v>0</v>
      </c>
      <c r="BF74" s="219"/>
      <c r="BG74" s="219">
        <f>10*Y74</f>
        <v>0</v>
      </c>
      <c r="BH74" s="219"/>
      <c r="BI74" s="219">
        <f>2*Y74</f>
        <v>0</v>
      </c>
      <c r="BJ74" s="219"/>
      <c r="BK74" s="219"/>
      <c r="BL74" s="221"/>
      <c r="BM74" s="219">
        <f>36*Y74</f>
        <v>0</v>
      </c>
      <c r="BN74" s="219">
        <f>25*Y74</f>
        <v>0</v>
      </c>
      <c r="BO74" s="219">
        <f>35*Y74</f>
        <v>0</v>
      </c>
      <c r="BP74" s="219">
        <f>22*Y74</f>
        <v>0</v>
      </c>
      <c r="BQ74" s="219">
        <f>34*Y74</f>
        <v>0</v>
      </c>
      <c r="BR74" s="219">
        <f>10*Y74</f>
        <v>0</v>
      </c>
      <c r="BS74" s="219">
        <f>7*Y74</f>
        <v>0</v>
      </c>
      <c r="BT74" s="75"/>
      <c r="BU74" s="75"/>
      <c r="BV74" s="76"/>
    </row>
    <row r="75" spans="1:74" ht="13.5" customHeight="1" x14ac:dyDescent="0.15">
      <c r="A75" s="77"/>
      <c r="B75" s="126"/>
      <c r="C75" s="122"/>
      <c r="D75" s="61"/>
      <c r="E75" s="61"/>
      <c r="F75" s="127"/>
      <c r="G75" s="128"/>
      <c r="H75" s="129"/>
      <c r="I75" s="129"/>
      <c r="J75" s="129"/>
      <c r="K75" s="129"/>
      <c r="L75" s="129"/>
      <c r="M75" s="129"/>
      <c r="N75" s="129"/>
      <c r="O75" s="130"/>
      <c r="P75" s="131"/>
      <c r="Q75" s="131"/>
      <c r="R75" s="132"/>
      <c r="S75" s="131"/>
      <c r="T75" s="131"/>
      <c r="U75" s="131"/>
      <c r="V75" s="133"/>
      <c r="W75" s="134"/>
      <c r="X75" s="61"/>
      <c r="Y75" s="250"/>
      <c r="Z75" s="250"/>
      <c r="AA75" s="250"/>
      <c r="AB75" s="251"/>
      <c r="AC75" s="101"/>
      <c r="AD75" s="101"/>
      <c r="AE75" s="101"/>
      <c r="AF75" s="101"/>
      <c r="AG75" s="252"/>
      <c r="AH75" s="252"/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252"/>
      <c r="AT75" s="252"/>
      <c r="AU75" s="252"/>
      <c r="AV75" s="252"/>
      <c r="AW75" s="101"/>
      <c r="AX75" s="253"/>
      <c r="AY75" s="253"/>
      <c r="AZ75" s="253"/>
      <c r="BA75" s="253"/>
      <c r="BB75" s="253"/>
      <c r="BC75" s="253"/>
      <c r="BD75" s="253"/>
      <c r="BE75" s="253"/>
      <c r="BF75" s="253"/>
      <c r="BG75" s="253"/>
      <c r="BH75" s="253"/>
      <c r="BI75" s="253"/>
      <c r="BJ75" s="253"/>
      <c r="BK75" s="253"/>
      <c r="BL75" s="101"/>
      <c r="BM75" s="254"/>
      <c r="BN75" s="254"/>
      <c r="BO75" s="254"/>
      <c r="BP75" s="254"/>
      <c r="BQ75" s="254"/>
      <c r="BR75" s="254"/>
      <c r="BS75" s="254"/>
      <c r="BT75" s="75"/>
      <c r="BU75" s="75"/>
      <c r="BV75" s="76"/>
    </row>
    <row r="76" spans="1:74" ht="46.5" customHeight="1" x14ac:dyDescent="0.2">
      <c r="A76" s="255"/>
      <c r="B76" s="256" t="s">
        <v>226</v>
      </c>
      <c r="C76" s="138"/>
      <c r="D76" s="256" t="s">
        <v>227</v>
      </c>
      <c r="E76" s="257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9"/>
      <c r="X76" s="260"/>
      <c r="Y76" s="142"/>
      <c r="Z76" s="142"/>
      <c r="AA76" s="261"/>
      <c r="AB76" s="262"/>
      <c r="AC76" s="142"/>
      <c r="AD76" s="142"/>
      <c r="AE76" s="261"/>
      <c r="AF76" s="163"/>
      <c r="AG76" s="777" t="s">
        <v>57</v>
      </c>
      <c r="AH76" s="735"/>
      <c r="AI76" s="735"/>
      <c r="AJ76" s="735"/>
      <c r="AK76" s="735"/>
      <c r="AL76" s="735"/>
      <c r="AM76" s="735"/>
      <c r="AN76" s="735"/>
      <c r="AO76" s="735"/>
      <c r="AP76" s="735"/>
      <c r="AQ76" s="735"/>
      <c r="AR76" s="735"/>
      <c r="AS76" s="735"/>
      <c r="AT76" s="735"/>
      <c r="AU76" s="735"/>
      <c r="AV76" s="736"/>
      <c r="AW76" s="101"/>
      <c r="AX76" s="263"/>
      <c r="AY76" s="264"/>
      <c r="AZ76" s="159" t="s">
        <v>58</v>
      </c>
      <c r="BA76" s="265"/>
      <c r="BB76" s="265"/>
      <c r="BC76" s="265"/>
      <c r="BD76" s="265"/>
      <c r="BE76" s="265"/>
      <c r="BF76" s="265"/>
      <c r="BG76" s="265"/>
      <c r="BH76" s="265"/>
      <c r="BI76" s="265"/>
      <c r="BJ76" s="265"/>
      <c r="BK76" s="266"/>
      <c r="BL76" s="101"/>
      <c r="BM76" s="777" t="s">
        <v>59</v>
      </c>
      <c r="BN76" s="735"/>
      <c r="BO76" s="735"/>
      <c r="BP76" s="735"/>
      <c r="BQ76" s="735"/>
      <c r="BR76" s="735"/>
      <c r="BS76" s="736"/>
      <c r="BT76" s="75"/>
      <c r="BU76" s="75"/>
      <c r="BV76" s="76"/>
    </row>
    <row r="77" spans="1:74" ht="14.25" customHeight="1" x14ac:dyDescent="0.15">
      <c r="A77" s="267"/>
      <c r="B77" s="804"/>
      <c r="C77" s="738"/>
      <c r="D77" s="738"/>
      <c r="E77" s="738"/>
      <c r="F77" s="738"/>
      <c r="G77" s="738"/>
      <c r="H77" s="738"/>
      <c r="I77" s="738"/>
      <c r="J77" s="738"/>
      <c r="K77" s="738"/>
      <c r="L77" s="738"/>
      <c r="M77" s="738"/>
      <c r="N77" s="738"/>
      <c r="O77" s="738"/>
      <c r="P77" s="738"/>
      <c r="Q77" s="738"/>
      <c r="R77" s="738"/>
      <c r="S77" s="738"/>
      <c r="T77" s="738"/>
      <c r="U77" s="738"/>
      <c r="V77" s="738"/>
      <c r="W77" s="794"/>
      <c r="X77" s="260"/>
      <c r="Y77" s="268"/>
      <c r="Z77" s="268"/>
      <c r="AA77" s="268"/>
      <c r="AB77" s="268"/>
      <c r="AC77" s="268"/>
      <c r="AD77" s="268"/>
      <c r="AE77" s="134"/>
      <c r="AF77" s="163"/>
      <c r="AG77" s="786" t="s">
        <v>68</v>
      </c>
      <c r="AH77" s="786" t="s">
        <v>69</v>
      </c>
      <c r="AI77" s="786" t="s">
        <v>70</v>
      </c>
      <c r="AJ77" s="786" t="s">
        <v>71</v>
      </c>
      <c r="AK77" s="786" t="s">
        <v>72</v>
      </c>
      <c r="AL77" s="786" t="s">
        <v>73</v>
      </c>
      <c r="AM77" s="786" t="s">
        <v>74</v>
      </c>
      <c r="AN77" s="786" t="s">
        <v>75</v>
      </c>
      <c r="AO77" s="786" t="s">
        <v>76</v>
      </c>
      <c r="AP77" s="786" t="s">
        <v>77</v>
      </c>
      <c r="AQ77" s="786" t="s">
        <v>29</v>
      </c>
      <c r="AR77" s="786" t="s">
        <v>78</v>
      </c>
      <c r="AS77" s="786" t="s">
        <v>79</v>
      </c>
      <c r="AT77" s="786" t="s">
        <v>33</v>
      </c>
      <c r="AU77" s="786" t="s">
        <v>35</v>
      </c>
      <c r="AV77" s="787" t="s">
        <v>36</v>
      </c>
      <c r="AW77" s="101"/>
      <c r="AX77" s="781" t="s">
        <v>80</v>
      </c>
      <c r="AY77" s="781" t="s">
        <v>81</v>
      </c>
      <c r="AZ77" s="781" t="s">
        <v>80</v>
      </c>
      <c r="BA77" s="781" t="s">
        <v>81</v>
      </c>
      <c r="BB77" s="781" t="s">
        <v>80</v>
      </c>
      <c r="BC77" s="781" t="s">
        <v>81</v>
      </c>
      <c r="BD77" s="781" t="s">
        <v>80</v>
      </c>
      <c r="BE77" s="781" t="s">
        <v>81</v>
      </c>
      <c r="BF77" s="781" t="s">
        <v>80</v>
      </c>
      <c r="BG77" s="781" t="s">
        <v>81</v>
      </c>
      <c r="BH77" s="781" t="s">
        <v>80</v>
      </c>
      <c r="BI77" s="781" t="s">
        <v>81</v>
      </c>
      <c r="BJ77" s="781" t="s">
        <v>80</v>
      </c>
      <c r="BK77" s="783" t="s">
        <v>81</v>
      </c>
      <c r="BL77" s="101"/>
      <c r="BM77" s="778" t="s">
        <v>82</v>
      </c>
      <c r="BN77" s="778" t="s">
        <v>83</v>
      </c>
      <c r="BO77" s="778" t="s">
        <v>84</v>
      </c>
      <c r="BP77" s="778" t="s">
        <v>85</v>
      </c>
      <c r="BQ77" s="778" t="s">
        <v>86</v>
      </c>
      <c r="BR77" s="778" t="s">
        <v>87</v>
      </c>
      <c r="BS77" s="780" t="s">
        <v>88</v>
      </c>
      <c r="BT77" s="269"/>
      <c r="BU77" s="269"/>
      <c r="BV77" s="270"/>
    </row>
    <row r="78" spans="1:74" ht="44.25" customHeight="1" x14ac:dyDescent="0.2">
      <c r="A78" s="271"/>
      <c r="B78" s="732"/>
      <c r="C78" s="739"/>
      <c r="D78" s="739"/>
      <c r="E78" s="739"/>
      <c r="F78" s="739"/>
      <c r="G78" s="739"/>
      <c r="H78" s="739"/>
      <c r="I78" s="739"/>
      <c r="J78" s="739"/>
      <c r="K78" s="739"/>
      <c r="L78" s="739"/>
      <c r="M78" s="739"/>
      <c r="N78" s="739"/>
      <c r="O78" s="739"/>
      <c r="P78" s="739"/>
      <c r="Q78" s="739"/>
      <c r="R78" s="739"/>
      <c r="S78" s="739"/>
      <c r="T78" s="739"/>
      <c r="U78" s="739"/>
      <c r="V78" s="739"/>
      <c r="W78" s="795"/>
      <c r="X78" s="272"/>
      <c r="Y78" s="786" t="s">
        <v>62</v>
      </c>
      <c r="Z78" s="786" t="s">
        <v>63</v>
      </c>
      <c r="AA78" s="787" t="s">
        <v>64</v>
      </c>
      <c r="AB78" s="162"/>
      <c r="AC78" s="786" t="s">
        <v>65</v>
      </c>
      <c r="AD78" s="786" t="s">
        <v>66</v>
      </c>
      <c r="AE78" s="787" t="s">
        <v>67</v>
      </c>
      <c r="AF78" s="163"/>
      <c r="AG78" s="785"/>
      <c r="AH78" s="785"/>
      <c r="AI78" s="785"/>
      <c r="AJ78" s="785"/>
      <c r="AK78" s="785"/>
      <c r="AL78" s="785"/>
      <c r="AM78" s="785"/>
      <c r="AN78" s="785"/>
      <c r="AO78" s="785"/>
      <c r="AP78" s="785"/>
      <c r="AQ78" s="785"/>
      <c r="AR78" s="785"/>
      <c r="AS78" s="785"/>
      <c r="AT78" s="785"/>
      <c r="AU78" s="785"/>
      <c r="AV78" s="768"/>
      <c r="AW78" s="101"/>
      <c r="AX78" s="779"/>
      <c r="AY78" s="782"/>
      <c r="AZ78" s="779"/>
      <c r="BA78" s="782"/>
      <c r="BB78" s="779"/>
      <c r="BC78" s="782"/>
      <c r="BD78" s="779"/>
      <c r="BE78" s="782"/>
      <c r="BF78" s="779"/>
      <c r="BG78" s="782"/>
      <c r="BH78" s="779"/>
      <c r="BI78" s="782"/>
      <c r="BJ78" s="779"/>
      <c r="BK78" s="784"/>
      <c r="BL78" s="101"/>
      <c r="BM78" s="785"/>
      <c r="BN78" s="785"/>
      <c r="BO78" s="785"/>
      <c r="BP78" s="785"/>
      <c r="BQ78" s="785"/>
      <c r="BR78" s="785"/>
      <c r="BS78" s="768"/>
      <c r="BT78" s="75"/>
      <c r="BU78" s="75"/>
      <c r="BV78" s="76"/>
    </row>
    <row r="79" spans="1:74" ht="73.5" customHeight="1" x14ac:dyDescent="0.2">
      <c r="A79" s="77"/>
      <c r="B79" s="273"/>
      <c r="C79" s="274" t="s">
        <v>90</v>
      </c>
      <c r="D79" s="140"/>
      <c r="E79" s="275" t="s">
        <v>91</v>
      </c>
      <c r="F79" s="275" t="s">
        <v>92</v>
      </c>
      <c r="G79" s="275" t="s">
        <v>93</v>
      </c>
      <c r="H79" s="175" t="s">
        <v>94</v>
      </c>
      <c r="I79" s="176" t="s">
        <v>95</v>
      </c>
      <c r="J79" s="177" t="s">
        <v>96</v>
      </c>
      <c r="K79" s="178" t="s">
        <v>97</v>
      </c>
      <c r="L79" s="179" t="s">
        <v>98</v>
      </c>
      <c r="M79" s="180" t="s">
        <v>99</v>
      </c>
      <c r="N79" s="181" t="s">
        <v>100</v>
      </c>
      <c r="O79" s="182" t="s">
        <v>101</v>
      </c>
      <c r="P79" s="183" t="s">
        <v>102</v>
      </c>
      <c r="Q79" s="184" t="s">
        <v>103</v>
      </c>
      <c r="R79" s="185" t="s">
        <v>104</v>
      </c>
      <c r="S79" s="186" t="s">
        <v>105</v>
      </c>
      <c r="T79" s="187" t="s">
        <v>106</v>
      </c>
      <c r="U79" s="188" t="s">
        <v>107</v>
      </c>
      <c r="V79" s="189" t="s">
        <v>108</v>
      </c>
      <c r="W79" s="182" t="s">
        <v>109</v>
      </c>
      <c r="X79" s="211"/>
      <c r="Y79" s="779"/>
      <c r="Z79" s="779"/>
      <c r="AA79" s="729"/>
      <c r="AB79" s="171"/>
      <c r="AC79" s="779"/>
      <c r="AD79" s="779"/>
      <c r="AE79" s="729"/>
      <c r="AF79" s="163"/>
      <c r="AG79" s="779"/>
      <c r="AH79" s="779"/>
      <c r="AI79" s="779"/>
      <c r="AJ79" s="779"/>
      <c r="AK79" s="779"/>
      <c r="AL79" s="779"/>
      <c r="AM79" s="779"/>
      <c r="AN79" s="779"/>
      <c r="AO79" s="779"/>
      <c r="AP79" s="779"/>
      <c r="AQ79" s="779"/>
      <c r="AR79" s="779"/>
      <c r="AS79" s="779"/>
      <c r="AT79" s="779"/>
      <c r="AU79" s="779"/>
      <c r="AV79" s="729"/>
      <c r="AW79" s="101"/>
      <c r="AX79" s="777" t="s">
        <v>110</v>
      </c>
      <c r="AY79" s="736"/>
      <c r="AZ79" s="777" t="s">
        <v>68</v>
      </c>
      <c r="BA79" s="736"/>
      <c r="BB79" s="777" t="s">
        <v>69</v>
      </c>
      <c r="BC79" s="736"/>
      <c r="BD79" s="777" t="s">
        <v>70</v>
      </c>
      <c r="BE79" s="736"/>
      <c r="BF79" s="777" t="s">
        <v>71</v>
      </c>
      <c r="BG79" s="736"/>
      <c r="BH79" s="777" t="s">
        <v>72</v>
      </c>
      <c r="BI79" s="736"/>
      <c r="BJ79" s="777" t="s">
        <v>73</v>
      </c>
      <c r="BK79" s="736"/>
      <c r="BL79" s="101"/>
      <c r="BM79" s="779"/>
      <c r="BN79" s="779"/>
      <c r="BO79" s="779"/>
      <c r="BP79" s="779"/>
      <c r="BQ79" s="779"/>
      <c r="BR79" s="779"/>
      <c r="BS79" s="729"/>
      <c r="BT79" s="75"/>
      <c r="BU79" s="75"/>
      <c r="BV79" s="76"/>
    </row>
    <row r="80" spans="1:74" ht="27.75" customHeight="1" x14ac:dyDescent="0.2">
      <c r="A80" s="77"/>
      <c r="B80" s="192" t="s">
        <v>228</v>
      </c>
      <c r="C80" s="192" t="s">
        <v>229</v>
      </c>
      <c r="D80" s="193" t="s">
        <v>230</v>
      </c>
      <c r="E80" s="236"/>
      <c r="F80" s="195">
        <v>1</v>
      </c>
      <c r="G80" s="196">
        <v>120</v>
      </c>
      <c r="H80" s="197"/>
      <c r="I80" s="198"/>
      <c r="J80" s="199"/>
      <c r="K80" s="200"/>
      <c r="L80" s="179"/>
      <c r="M80" s="201"/>
      <c r="N80" s="202"/>
      <c r="O80" s="203"/>
      <c r="P80" s="204"/>
      <c r="Q80" s="205"/>
      <c r="R80" s="206"/>
      <c r="S80" s="207"/>
      <c r="T80" s="208"/>
      <c r="U80" s="209"/>
      <c r="V80" s="210"/>
      <c r="W80" s="203"/>
      <c r="X80" s="211"/>
      <c r="Y80" s="212">
        <f t="shared" ref="Y80:Y85" si="31">H80+I80+J80+K80+M80+N80+O80+P80+Q80+R80+S80+T80+U80+V80+W80+L80</f>
        <v>0</v>
      </c>
      <c r="Z80" s="212">
        <f t="shared" ref="Z80:Z85" si="32">Y80*F80</f>
        <v>0</v>
      </c>
      <c r="AA80" s="213">
        <f t="shared" ref="AA80:AA85" si="33">G80*Y80</f>
        <v>0</v>
      </c>
      <c r="AB80" s="171"/>
      <c r="AC80" s="215">
        <v>2.5</v>
      </c>
      <c r="AD80" s="216">
        <f t="shared" ref="AD80:AD85" si="34">AC80*Y80</f>
        <v>0</v>
      </c>
      <c r="AE80" s="217">
        <f t="shared" ref="AE80:AE85" si="35">AG80*0.26+AH80*0.32+AI80*0.36+AJ80*0.42+AK80*0.5+AL80*0.52+AM80*0.62+AN80*0.68+AO80*0.85+AP80*0.85+AR80*0.13+AT80*0.154+AV80*0.208+AZ80*0.04+BA80*0.04+BB80*0.06+BC80*0.09+BD80*0.07+BE80*0.11+BF80*0.08+BG80*0.19+BH80*0.09+BI80*0.22+BJ80*0.1+BK80*0.18</f>
        <v>0</v>
      </c>
      <c r="AF80" s="218"/>
      <c r="AG80" s="219"/>
      <c r="AH80" s="219"/>
      <c r="AI80" s="219"/>
      <c r="AJ80" s="219"/>
      <c r="AK80" s="219"/>
      <c r="AL80" s="219"/>
      <c r="AM80" s="219">
        <f>1*Y80</f>
        <v>0</v>
      </c>
      <c r="AN80" s="219"/>
      <c r="AO80" s="219"/>
      <c r="AP80" s="219"/>
      <c r="AQ80" s="219"/>
      <c r="AR80" s="219"/>
      <c r="AS80" s="219"/>
      <c r="AT80" s="219"/>
      <c r="AU80" s="219"/>
      <c r="AV80" s="219"/>
      <c r="AW80" s="221"/>
      <c r="AX80" s="219"/>
      <c r="AY80" s="219"/>
      <c r="AZ80" s="219"/>
      <c r="BA80" s="219"/>
      <c r="BB80" s="219"/>
      <c r="BC80" s="219">
        <f>2*Y80</f>
        <v>0</v>
      </c>
      <c r="BD80" s="219"/>
      <c r="BE80" s="219">
        <f>4*Y80</f>
        <v>0</v>
      </c>
      <c r="BF80" s="219"/>
      <c r="BG80" s="219"/>
      <c r="BH80" s="219"/>
      <c r="BI80" s="219"/>
      <c r="BJ80" s="219"/>
      <c r="BK80" s="219"/>
      <c r="BL80" s="221"/>
      <c r="BM80" s="219"/>
      <c r="BN80" s="238"/>
      <c r="BO80" s="238"/>
      <c r="BP80" s="238"/>
      <c r="BQ80" s="238"/>
      <c r="BR80" s="238"/>
      <c r="BS80" s="219">
        <f>1*Y80</f>
        <v>0</v>
      </c>
      <c r="BT80" s="75"/>
      <c r="BU80" s="75"/>
      <c r="BV80" s="76"/>
    </row>
    <row r="81" spans="1:74" ht="28.5" customHeight="1" x14ac:dyDescent="0.2">
      <c r="A81" s="77"/>
      <c r="B81" s="192" t="s">
        <v>231</v>
      </c>
      <c r="C81" s="192" t="s">
        <v>229</v>
      </c>
      <c r="D81" s="193" t="s">
        <v>232</v>
      </c>
      <c r="E81" s="236"/>
      <c r="F81" s="195">
        <v>2</v>
      </c>
      <c r="G81" s="196">
        <v>153.4</v>
      </c>
      <c r="H81" s="197"/>
      <c r="I81" s="198"/>
      <c r="J81" s="199"/>
      <c r="K81" s="200"/>
      <c r="L81" s="179"/>
      <c r="M81" s="201"/>
      <c r="N81" s="202"/>
      <c r="O81" s="203"/>
      <c r="P81" s="204"/>
      <c r="Q81" s="205"/>
      <c r="R81" s="276"/>
      <c r="S81" s="207"/>
      <c r="T81" s="208"/>
      <c r="U81" s="209"/>
      <c r="V81" s="210"/>
      <c r="W81" s="203"/>
      <c r="X81" s="211"/>
      <c r="Y81" s="212">
        <f t="shared" si="31"/>
        <v>0</v>
      </c>
      <c r="Z81" s="212">
        <f t="shared" si="32"/>
        <v>0</v>
      </c>
      <c r="AA81" s="213">
        <f t="shared" si="33"/>
        <v>0</v>
      </c>
      <c r="AB81" s="171"/>
      <c r="AC81" s="215">
        <v>3</v>
      </c>
      <c r="AD81" s="216">
        <f t="shared" si="34"/>
        <v>0</v>
      </c>
      <c r="AE81" s="217">
        <f t="shared" si="35"/>
        <v>0</v>
      </c>
      <c r="AF81" s="218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21"/>
      <c r="AX81" s="219"/>
      <c r="AY81" s="219"/>
      <c r="AZ81" s="219"/>
      <c r="BA81" s="219">
        <f>1*Y81</f>
        <v>0</v>
      </c>
      <c r="BB81" s="219"/>
      <c r="BC81" s="219">
        <f>12*Y81</f>
        <v>0</v>
      </c>
      <c r="BD81" s="219"/>
      <c r="BE81" s="219">
        <f>3*Y81</f>
        <v>0</v>
      </c>
      <c r="BF81" s="219"/>
      <c r="BG81" s="219"/>
      <c r="BH81" s="219"/>
      <c r="BI81" s="219"/>
      <c r="BJ81" s="219"/>
      <c r="BK81" s="219"/>
      <c r="BL81" s="221"/>
      <c r="BM81" s="219"/>
      <c r="BN81" s="238"/>
      <c r="BO81" s="238"/>
      <c r="BP81" s="238"/>
      <c r="BQ81" s="238"/>
      <c r="BR81" s="238"/>
      <c r="BS81" s="219">
        <f t="shared" ref="BS81:BS82" si="36">2*Y81</f>
        <v>0</v>
      </c>
      <c r="BT81" s="75"/>
      <c r="BU81" s="75"/>
      <c r="BV81" s="76"/>
    </row>
    <row r="82" spans="1:74" ht="28.5" customHeight="1" x14ac:dyDescent="0.2">
      <c r="A82" s="77"/>
      <c r="B82" s="192" t="s">
        <v>233</v>
      </c>
      <c r="C82" s="192" t="s">
        <v>229</v>
      </c>
      <c r="D82" s="193" t="s">
        <v>234</v>
      </c>
      <c r="E82" s="236"/>
      <c r="F82" s="195">
        <v>2</v>
      </c>
      <c r="G82" s="196">
        <v>186.2</v>
      </c>
      <c r="H82" s="197"/>
      <c r="I82" s="198"/>
      <c r="J82" s="199"/>
      <c r="K82" s="200"/>
      <c r="L82" s="179"/>
      <c r="M82" s="201"/>
      <c r="N82" s="202"/>
      <c r="O82" s="203"/>
      <c r="P82" s="204"/>
      <c r="Q82" s="205"/>
      <c r="R82" s="206"/>
      <c r="S82" s="207"/>
      <c r="T82" s="208"/>
      <c r="U82" s="209"/>
      <c r="V82" s="210"/>
      <c r="W82" s="203"/>
      <c r="X82" s="211"/>
      <c r="Y82" s="212">
        <f t="shared" si="31"/>
        <v>0</v>
      </c>
      <c r="Z82" s="212">
        <f t="shared" si="32"/>
        <v>0</v>
      </c>
      <c r="AA82" s="213">
        <f t="shared" si="33"/>
        <v>0</v>
      </c>
      <c r="AB82" s="171"/>
      <c r="AC82" s="215">
        <v>4.3</v>
      </c>
      <c r="AD82" s="216">
        <f t="shared" si="34"/>
        <v>0</v>
      </c>
      <c r="AE82" s="217">
        <f t="shared" si="35"/>
        <v>0</v>
      </c>
      <c r="AF82" s="218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21"/>
      <c r="AX82" s="219"/>
      <c r="AY82" s="219"/>
      <c r="AZ82" s="219"/>
      <c r="BA82" s="219"/>
      <c r="BB82" s="219"/>
      <c r="BC82" s="219">
        <f t="shared" ref="BC82:BC83" si="37">1*Y82</f>
        <v>0</v>
      </c>
      <c r="BD82" s="219"/>
      <c r="BE82" s="219">
        <f>17*Y82</f>
        <v>0</v>
      </c>
      <c r="BF82" s="219"/>
      <c r="BG82" s="219"/>
      <c r="BH82" s="219"/>
      <c r="BI82" s="219"/>
      <c r="BJ82" s="219"/>
      <c r="BK82" s="219"/>
      <c r="BL82" s="221"/>
      <c r="BM82" s="219"/>
      <c r="BN82" s="238"/>
      <c r="BO82" s="238"/>
      <c r="BP82" s="238"/>
      <c r="BQ82" s="238"/>
      <c r="BR82" s="238"/>
      <c r="BS82" s="219">
        <f t="shared" si="36"/>
        <v>0</v>
      </c>
      <c r="BT82" s="75"/>
      <c r="BU82" s="75"/>
      <c r="BV82" s="76"/>
    </row>
    <row r="83" spans="1:74" ht="28.5" customHeight="1" x14ac:dyDescent="0.2">
      <c r="A83" s="77"/>
      <c r="B83" s="192" t="s">
        <v>235</v>
      </c>
      <c r="C83" s="192" t="s">
        <v>229</v>
      </c>
      <c r="D83" s="193" t="s">
        <v>236</v>
      </c>
      <c r="E83" s="236"/>
      <c r="F83" s="195">
        <v>2</v>
      </c>
      <c r="G83" s="196">
        <v>95</v>
      </c>
      <c r="H83" s="197"/>
      <c r="I83" s="198"/>
      <c r="J83" s="199"/>
      <c r="K83" s="200"/>
      <c r="L83" s="179"/>
      <c r="M83" s="201"/>
      <c r="N83" s="202"/>
      <c r="O83" s="203"/>
      <c r="P83" s="204"/>
      <c r="Q83" s="205"/>
      <c r="R83" s="206"/>
      <c r="S83" s="207"/>
      <c r="T83" s="208"/>
      <c r="U83" s="209"/>
      <c r="V83" s="210"/>
      <c r="W83" s="203"/>
      <c r="X83" s="211"/>
      <c r="Y83" s="212">
        <f t="shared" si="31"/>
        <v>0</v>
      </c>
      <c r="Z83" s="212">
        <f t="shared" si="32"/>
        <v>0</v>
      </c>
      <c r="AA83" s="213">
        <f t="shared" si="33"/>
        <v>0</v>
      </c>
      <c r="AB83" s="171"/>
      <c r="AC83" s="215">
        <v>2.5</v>
      </c>
      <c r="AD83" s="216">
        <f t="shared" si="34"/>
        <v>0</v>
      </c>
      <c r="AE83" s="217">
        <f t="shared" si="35"/>
        <v>0</v>
      </c>
      <c r="AF83" s="218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21"/>
      <c r="AX83" s="219"/>
      <c r="AY83" s="219"/>
      <c r="AZ83" s="219"/>
      <c r="BA83" s="219"/>
      <c r="BB83" s="219"/>
      <c r="BC83" s="219">
        <f t="shared" si="37"/>
        <v>0</v>
      </c>
      <c r="BD83" s="219"/>
      <c r="BE83" s="219">
        <f>12*Y83</f>
        <v>0</v>
      </c>
      <c r="BF83" s="219"/>
      <c r="BG83" s="219"/>
      <c r="BH83" s="219"/>
      <c r="BI83" s="219"/>
      <c r="BJ83" s="219"/>
      <c r="BK83" s="219"/>
      <c r="BL83" s="221"/>
      <c r="BM83" s="219"/>
      <c r="BN83" s="238"/>
      <c r="BO83" s="238"/>
      <c r="BP83" s="238"/>
      <c r="BQ83" s="219">
        <f>2*Y83</f>
        <v>0</v>
      </c>
      <c r="BR83" s="238"/>
      <c r="BS83" s="238"/>
      <c r="BT83" s="75"/>
      <c r="BU83" s="75"/>
      <c r="BV83" s="76"/>
    </row>
    <row r="84" spans="1:74" ht="28.5" customHeight="1" x14ac:dyDescent="0.2">
      <c r="A84" s="77"/>
      <c r="B84" s="192" t="s">
        <v>237</v>
      </c>
      <c r="C84" s="192" t="s">
        <v>229</v>
      </c>
      <c r="D84" s="244" t="s">
        <v>238</v>
      </c>
      <c r="E84" s="236"/>
      <c r="F84" s="195">
        <v>10</v>
      </c>
      <c r="G84" s="196">
        <v>150.1</v>
      </c>
      <c r="H84" s="197"/>
      <c r="I84" s="198"/>
      <c r="J84" s="199"/>
      <c r="K84" s="200"/>
      <c r="L84" s="179"/>
      <c r="M84" s="201"/>
      <c r="N84" s="202"/>
      <c r="O84" s="203"/>
      <c r="P84" s="204"/>
      <c r="Q84" s="205"/>
      <c r="R84" s="206"/>
      <c r="S84" s="207"/>
      <c r="T84" s="208"/>
      <c r="U84" s="209"/>
      <c r="V84" s="226"/>
      <c r="W84" s="240"/>
      <c r="X84" s="211"/>
      <c r="Y84" s="212">
        <f t="shared" si="31"/>
        <v>0</v>
      </c>
      <c r="Z84" s="212">
        <f t="shared" si="32"/>
        <v>0</v>
      </c>
      <c r="AA84" s="213">
        <f t="shared" si="33"/>
        <v>0</v>
      </c>
      <c r="AB84" s="171"/>
      <c r="AC84" s="215">
        <v>2.8</v>
      </c>
      <c r="AD84" s="216">
        <f t="shared" si="34"/>
        <v>0</v>
      </c>
      <c r="AE84" s="217">
        <f t="shared" si="35"/>
        <v>0</v>
      </c>
      <c r="AF84" s="218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21"/>
      <c r="AX84" s="219"/>
      <c r="AY84" s="219"/>
      <c r="AZ84" s="219"/>
      <c r="BA84" s="219"/>
      <c r="BB84" s="219"/>
      <c r="BC84" s="219">
        <f>33*Y84</f>
        <v>0</v>
      </c>
      <c r="BD84" s="219"/>
      <c r="BE84" s="219">
        <f>4*Y84</f>
        <v>0</v>
      </c>
      <c r="BF84" s="219"/>
      <c r="BG84" s="219"/>
      <c r="BH84" s="219"/>
      <c r="BI84" s="219"/>
      <c r="BJ84" s="219"/>
      <c r="BK84" s="219"/>
      <c r="BL84" s="221"/>
      <c r="BM84" s="219"/>
      <c r="BN84" s="277"/>
      <c r="BO84" s="219">
        <f t="shared" ref="BO84:BO85" si="38">10*Y84</f>
        <v>0</v>
      </c>
      <c r="BP84" s="238"/>
      <c r="BQ84" s="238"/>
      <c r="BR84" s="238"/>
      <c r="BS84" s="238"/>
      <c r="BT84" s="75"/>
      <c r="BU84" s="75"/>
      <c r="BV84" s="76"/>
    </row>
    <row r="85" spans="1:74" ht="28.5" customHeight="1" x14ac:dyDescent="0.2">
      <c r="A85" s="77"/>
      <c r="B85" s="192" t="s">
        <v>239</v>
      </c>
      <c r="C85" s="192" t="s">
        <v>229</v>
      </c>
      <c r="D85" s="224" t="s">
        <v>240</v>
      </c>
      <c r="E85" s="224"/>
      <c r="F85" s="195">
        <f t="shared" ref="F85:G85" si="39">SUM(F80:F84)</f>
        <v>17</v>
      </c>
      <c r="G85" s="195">
        <f t="shared" si="39"/>
        <v>704.69999999999993</v>
      </c>
      <c r="H85" s="197"/>
      <c r="I85" s="198"/>
      <c r="J85" s="199"/>
      <c r="K85" s="200"/>
      <c r="L85" s="179"/>
      <c r="M85" s="201"/>
      <c r="N85" s="202"/>
      <c r="O85" s="203"/>
      <c r="P85" s="204"/>
      <c r="Q85" s="205"/>
      <c r="R85" s="225"/>
      <c r="S85" s="207"/>
      <c r="T85" s="208"/>
      <c r="U85" s="209"/>
      <c r="V85" s="226"/>
      <c r="W85" s="227"/>
      <c r="X85" s="211"/>
      <c r="Y85" s="212">
        <f t="shared" si="31"/>
        <v>0</v>
      </c>
      <c r="Z85" s="212">
        <f t="shared" si="32"/>
        <v>0</v>
      </c>
      <c r="AA85" s="213">
        <f t="shared" si="33"/>
        <v>0</v>
      </c>
      <c r="AB85" s="190"/>
      <c r="AC85" s="215">
        <f>SUM(AC81:AC84)</f>
        <v>12.600000000000001</v>
      </c>
      <c r="AD85" s="216">
        <f t="shared" si="34"/>
        <v>0</v>
      </c>
      <c r="AE85" s="217">
        <f t="shared" si="35"/>
        <v>0</v>
      </c>
      <c r="AF85" s="218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21"/>
      <c r="AX85" s="219"/>
      <c r="AY85" s="219"/>
      <c r="AZ85" s="219"/>
      <c r="BA85" s="219">
        <f>1*Y85</f>
        <v>0</v>
      </c>
      <c r="BB85" s="219"/>
      <c r="BC85" s="219">
        <f>49*Y85</f>
        <v>0</v>
      </c>
      <c r="BD85" s="219"/>
      <c r="BE85" s="219">
        <f>40*Y85</f>
        <v>0</v>
      </c>
      <c r="BF85" s="219"/>
      <c r="BG85" s="219"/>
      <c r="BH85" s="219"/>
      <c r="BI85" s="219"/>
      <c r="BJ85" s="219"/>
      <c r="BK85" s="219"/>
      <c r="BL85" s="221"/>
      <c r="BM85" s="219"/>
      <c r="BN85" s="238"/>
      <c r="BO85" s="219">
        <f t="shared" si="38"/>
        <v>0</v>
      </c>
      <c r="BP85" s="238"/>
      <c r="BQ85" s="219">
        <f>2*Y85</f>
        <v>0</v>
      </c>
      <c r="BR85" s="238"/>
      <c r="BS85" s="219">
        <f>5*Y85</f>
        <v>0</v>
      </c>
      <c r="BT85" s="75"/>
      <c r="BU85" s="75"/>
      <c r="BV85" s="76"/>
    </row>
    <row r="86" spans="1:74" ht="13.5" customHeight="1" x14ac:dyDescent="0.2">
      <c r="A86" s="77"/>
      <c r="B86" s="122"/>
      <c r="C86" s="122"/>
      <c r="D86" s="61"/>
      <c r="E86" s="61"/>
      <c r="F86" s="278"/>
      <c r="G86" s="279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2"/>
      <c r="S86" s="131"/>
      <c r="T86" s="131"/>
      <c r="U86" s="131"/>
      <c r="V86" s="280"/>
      <c r="W86" s="130"/>
      <c r="X86" s="211"/>
      <c r="Y86" s="281"/>
      <c r="Z86" s="281"/>
      <c r="AA86" s="281"/>
      <c r="AB86" s="282"/>
      <c r="AC86" s="281"/>
      <c r="AD86" s="283"/>
      <c r="AE86" s="218"/>
      <c r="AF86" s="218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21"/>
      <c r="BM86" s="281"/>
      <c r="BN86" s="284"/>
      <c r="BO86" s="284"/>
      <c r="BP86" s="284"/>
      <c r="BQ86" s="284"/>
      <c r="BR86" s="284"/>
      <c r="BS86" s="284"/>
      <c r="BT86" s="75"/>
      <c r="BU86" s="75"/>
      <c r="BV86" s="76"/>
    </row>
    <row r="87" spans="1:74" ht="46.5" customHeight="1" x14ac:dyDescent="0.2">
      <c r="A87" s="77"/>
      <c r="B87" s="285" t="s">
        <v>241</v>
      </c>
      <c r="C87" s="286"/>
      <c r="D87" s="287" t="s">
        <v>242</v>
      </c>
      <c r="E87" s="288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90"/>
      <c r="X87" s="260"/>
      <c r="Y87" s="142"/>
      <c r="Z87" s="142"/>
      <c r="AA87" s="261"/>
      <c r="AB87" s="262"/>
      <c r="AC87" s="142"/>
      <c r="AD87" s="142"/>
      <c r="AE87" s="261"/>
      <c r="AF87" s="163"/>
      <c r="AG87" s="776" t="s">
        <v>57</v>
      </c>
      <c r="AH87" s="735"/>
      <c r="AI87" s="735"/>
      <c r="AJ87" s="735"/>
      <c r="AK87" s="735"/>
      <c r="AL87" s="735"/>
      <c r="AM87" s="735"/>
      <c r="AN87" s="735"/>
      <c r="AO87" s="735"/>
      <c r="AP87" s="735"/>
      <c r="AQ87" s="735"/>
      <c r="AR87" s="735"/>
      <c r="AS87" s="735"/>
      <c r="AT87" s="735"/>
      <c r="AU87" s="735"/>
      <c r="AV87" s="736"/>
      <c r="AW87" s="101"/>
      <c r="AX87" s="291"/>
      <c r="AY87" s="292"/>
      <c r="AZ87" s="293" t="s">
        <v>58</v>
      </c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5"/>
      <c r="BL87" s="101"/>
      <c r="BM87" s="776" t="s">
        <v>59</v>
      </c>
      <c r="BN87" s="735"/>
      <c r="BO87" s="735"/>
      <c r="BP87" s="735"/>
      <c r="BQ87" s="735"/>
      <c r="BR87" s="735"/>
      <c r="BS87" s="736"/>
      <c r="BT87" s="75"/>
      <c r="BU87" s="75"/>
      <c r="BV87" s="76"/>
    </row>
    <row r="88" spans="1:74" ht="13.5" customHeight="1" x14ac:dyDescent="0.15">
      <c r="A88" s="77"/>
      <c r="B88" s="793"/>
      <c r="C88" s="738"/>
      <c r="D88" s="738"/>
      <c r="E88" s="738"/>
      <c r="F88" s="738"/>
      <c r="G88" s="738"/>
      <c r="H88" s="738"/>
      <c r="I88" s="738"/>
      <c r="J88" s="738"/>
      <c r="K88" s="738"/>
      <c r="L88" s="738"/>
      <c r="M88" s="738"/>
      <c r="N88" s="738"/>
      <c r="O88" s="738"/>
      <c r="P88" s="738"/>
      <c r="Q88" s="738"/>
      <c r="R88" s="738"/>
      <c r="S88" s="738"/>
      <c r="T88" s="738"/>
      <c r="U88" s="738"/>
      <c r="V88" s="738"/>
      <c r="W88" s="794"/>
      <c r="X88" s="296"/>
      <c r="Y88" s="268"/>
      <c r="Z88" s="268"/>
      <c r="AA88" s="268"/>
      <c r="AB88" s="268"/>
      <c r="AC88" s="268"/>
      <c r="AD88" s="268"/>
      <c r="AE88" s="134"/>
      <c r="AF88" s="163"/>
      <c r="AG88" s="786" t="s">
        <v>68</v>
      </c>
      <c r="AH88" s="786" t="s">
        <v>69</v>
      </c>
      <c r="AI88" s="786" t="s">
        <v>70</v>
      </c>
      <c r="AJ88" s="786" t="s">
        <v>71</v>
      </c>
      <c r="AK88" s="786" t="s">
        <v>72</v>
      </c>
      <c r="AL88" s="786" t="s">
        <v>73</v>
      </c>
      <c r="AM88" s="786" t="s">
        <v>74</v>
      </c>
      <c r="AN88" s="786" t="s">
        <v>75</v>
      </c>
      <c r="AO88" s="786" t="s">
        <v>76</v>
      </c>
      <c r="AP88" s="786" t="s">
        <v>77</v>
      </c>
      <c r="AQ88" s="786" t="s">
        <v>29</v>
      </c>
      <c r="AR88" s="786" t="s">
        <v>78</v>
      </c>
      <c r="AS88" s="786" t="s">
        <v>79</v>
      </c>
      <c r="AT88" s="786" t="s">
        <v>33</v>
      </c>
      <c r="AU88" s="786" t="s">
        <v>35</v>
      </c>
      <c r="AV88" s="787" t="s">
        <v>36</v>
      </c>
      <c r="AW88" s="101"/>
      <c r="AX88" s="781" t="s">
        <v>80</v>
      </c>
      <c r="AY88" s="781" t="s">
        <v>81</v>
      </c>
      <c r="AZ88" s="781" t="s">
        <v>80</v>
      </c>
      <c r="BA88" s="781" t="s">
        <v>81</v>
      </c>
      <c r="BB88" s="781" t="s">
        <v>80</v>
      </c>
      <c r="BC88" s="781" t="s">
        <v>81</v>
      </c>
      <c r="BD88" s="781" t="s">
        <v>80</v>
      </c>
      <c r="BE88" s="781" t="s">
        <v>81</v>
      </c>
      <c r="BF88" s="781" t="s">
        <v>80</v>
      </c>
      <c r="BG88" s="781" t="s">
        <v>81</v>
      </c>
      <c r="BH88" s="781" t="s">
        <v>80</v>
      </c>
      <c r="BI88" s="781" t="s">
        <v>81</v>
      </c>
      <c r="BJ88" s="781" t="s">
        <v>80</v>
      </c>
      <c r="BK88" s="783" t="s">
        <v>81</v>
      </c>
      <c r="BL88" s="101"/>
      <c r="BM88" s="778" t="s">
        <v>82</v>
      </c>
      <c r="BN88" s="778" t="s">
        <v>83</v>
      </c>
      <c r="BO88" s="778" t="s">
        <v>84</v>
      </c>
      <c r="BP88" s="778" t="s">
        <v>85</v>
      </c>
      <c r="BQ88" s="778" t="s">
        <v>86</v>
      </c>
      <c r="BR88" s="778" t="s">
        <v>87</v>
      </c>
      <c r="BS88" s="780" t="s">
        <v>88</v>
      </c>
      <c r="BT88" s="75"/>
      <c r="BU88" s="75"/>
      <c r="BV88" s="76"/>
    </row>
    <row r="89" spans="1:74" ht="45" customHeight="1" x14ac:dyDescent="0.2">
      <c r="A89" s="77"/>
      <c r="B89" s="732"/>
      <c r="C89" s="739"/>
      <c r="D89" s="739"/>
      <c r="E89" s="739"/>
      <c r="F89" s="739"/>
      <c r="G89" s="739"/>
      <c r="H89" s="739"/>
      <c r="I89" s="739"/>
      <c r="J89" s="739"/>
      <c r="K89" s="739"/>
      <c r="L89" s="739"/>
      <c r="M89" s="739"/>
      <c r="N89" s="739"/>
      <c r="O89" s="739"/>
      <c r="P89" s="739"/>
      <c r="Q89" s="739"/>
      <c r="R89" s="739"/>
      <c r="S89" s="739"/>
      <c r="T89" s="739"/>
      <c r="U89" s="739"/>
      <c r="V89" s="739"/>
      <c r="W89" s="795"/>
      <c r="X89" s="297"/>
      <c r="Y89" s="786" t="s">
        <v>62</v>
      </c>
      <c r="Z89" s="786" t="s">
        <v>63</v>
      </c>
      <c r="AA89" s="787" t="s">
        <v>64</v>
      </c>
      <c r="AB89" s="162"/>
      <c r="AC89" s="786" t="s">
        <v>65</v>
      </c>
      <c r="AD89" s="786" t="s">
        <v>66</v>
      </c>
      <c r="AE89" s="787" t="s">
        <v>67</v>
      </c>
      <c r="AF89" s="163"/>
      <c r="AG89" s="785"/>
      <c r="AH89" s="785"/>
      <c r="AI89" s="785"/>
      <c r="AJ89" s="785"/>
      <c r="AK89" s="785"/>
      <c r="AL89" s="785"/>
      <c r="AM89" s="785"/>
      <c r="AN89" s="785"/>
      <c r="AO89" s="785"/>
      <c r="AP89" s="785"/>
      <c r="AQ89" s="785"/>
      <c r="AR89" s="785"/>
      <c r="AS89" s="785"/>
      <c r="AT89" s="785"/>
      <c r="AU89" s="785"/>
      <c r="AV89" s="768"/>
      <c r="AW89" s="101"/>
      <c r="AX89" s="779"/>
      <c r="AY89" s="782"/>
      <c r="AZ89" s="779"/>
      <c r="BA89" s="782"/>
      <c r="BB89" s="779"/>
      <c r="BC89" s="782"/>
      <c r="BD89" s="779"/>
      <c r="BE89" s="782"/>
      <c r="BF89" s="779"/>
      <c r="BG89" s="782"/>
      <c r="BH89" s="779"/>
      <c r="BI89" s="782"/>
      <c r="BJ89" s="779"/>
      <c r="BK89" s="784"/>
      <c r="BL89" s="101"/>
      <c r="BM89" s="785"/>
      <c r="BN89" s="785"/>
      <c r="BO89" s="785"/>
      <c r="BP89" s="785"/>
      <c r="BQ89" s="785"/>
      <c r="BR89" s="785"/>
      <c r="BS89" s="768"/>
      <c r="BT89" s="75"/>
      <c r="BU89" s="75"/>
      <c r="BV89" s="76"/>
    </row>
    <row r="90" spans="1:74" ht="68.25" customHeight="1" x14ac:dyDescent="0.2">
      <c r="A90" s="77"/>
      <c r="B90" s="273"/>
      <c r="C90" s="274" t="s">
        <v>90</v>
      </c>
      <c r="D90" s="140"/>
      <c r="E90" s="275" t="s">
        <v>91</v>
      </c>
      <c r="F90" s="275" t="s">
        <v>92</v>
      </c>
      <c r="G90" s="275" t="s">
        <v>93</v>
      </c>
      <c r="H90" s="175" t="s">
        <v>94</v>
      </c>
      <c r="I90" s="176" t="s">
        <v>95</v>
      </c>
      <c r="J90" s="177" t="s">
        <v>96</v>
      </c>
      <c r="K90" s="178" t="s">
        <v>97</v>
      </c>
      <c r="L90" s="179" t="s">
        <v>98</v>
      </c>
      <c r="M90" s="180" t="s">
        <v>99</v>
      </c>
      <c r="N90" s="181" t="s">
        <v>100</v>
      </c>
      <c r="O90" s="182" t="s">
        <v>101</v>
      </c>
      <c r="P90" s="183" t="s">
        <v>102</v>
      </c>
      <c r="Q90" s="184" t="s">
        <v>103</v>
      </c>
      <c r="R90" s="185" t="s">
        <v>104</v>
      </c>
      <c r="S90" s="186" t="s">
        <v>105</v>
      </c>
      <c r="T90" s="187" t="s">
        <v>106</v>
      </c>
      <c r="U90" s="188" t="s">
        <v>107</v>
      </c>
      <c r="V90" s="189" t="s">
        <v>108</v>
      </c>
      <c r="W90" s="182" t="s">
        <v>109</v>
      </c>
      <c r="X90" s="61"/>
      <c r="Y90" s="779"/>
      <c r="Z90" s="779"/>
      <c r="AA90" s="729"/>
      <c r="AB90" s="171"/>
      <c r="AC90" s="779"/>
      <c r="AD90" s="779"/>
      <c r="AE90" s="729"/>
      <c r="AF90" s="163"/>
      <c r="AG90" s="779"/>
      <c r="AH90" s="779"/>
      <c r="AI90" s="779"/>
      <c r="AJ90" s="779"/>
      <c r="AK90" s="779"/>
      <c r="AL90" s="779"/>
      <c r="AM90" s="779"/>
      <c r="AN90" s="779"/>
      <c r="AO90" s="779"/>
      <c r="AP90" s="779"/>
      <c r="AQ90" s="779"/>
      <c r="AR90" s="779"/>
      <c r="AS90" s="779"/>
      <c r="AT90" s="779"/>
      <c r="AU90" s="779"/>
      <c r="AV90" s="729"/>
      <c r="AW90" s="101"/>
      <c r="AX90" s="777" t="s">
        <v>110</v>
      </c>
      <c r="AY90" s="736"/>
      <c r="AZ90" s="777" t="s">
        <v>68</v>
      </c>
      <c r="BA90" s="736"/>
      <c r="BB90" s="777" t="s">
        <v>69</v>
      </c>
      <c r="BC90" s="736"/>
      <c r="BD90" s="777" t="s">
        <v>70</v>
      </c>
      <c r="BE90" s="736"/>
      <c r="BF90" s="777" t="s">
        <v>71</v>
      </c>
      <c r="BG90" s="736"/>
      <c r="BH90" s="777" t="s">
        <v>72</v>
      </c>
      <c r="BI90" s="736"/>
      <c r="BJ90" s="777" t="s">
        <v>73</v>
      </c>
      <c r="BK90" s="736"/>
      <c r="BL90" s="101"/>
      <c r="BM90" s="779"/>
      <c r="BN90" s="779"/>
      <c r="BO90" s="779"/>
      <c r="BP90" s="779"/>
      <c r="BQ90" s="779"/>
      <c r="BR90" s="779"/>
      <c r="BS90" s="729"/>
      <c r="BT90" s="75"/>
      <c r="BU90" s="75"/>
      <c r="BV90" s="76"/>
    </row>
    <row r="91" spans="1:74" ht="30" customHeight="1" x14ac:dyDescent="0.2">
      <c r="A91" s="77"/>
      <c r="B91" s="192" t="s">
        <v>243</v>
      </c>
      <c r="C91" s="192" t="s">
        <v>244</v>
      </c>
      <c r="D91" s="193" t="s">
        <v>245</v>
      </c>
      <c r="E91" s="724" t="s">
        <v>246</v>
      </c>
      <c r="F91" s="195">
        <v>10</v>
      </c>
      <c r="G91" s="196">
        <v>451.3</v>
      </c>
      <c r="H91" s="197"/>
      <c r="I91" s="198"/>
      <c r="J91" s="199"/>
      <c r="K91" s="200"/>
      <c r="L91" s="179"/>
      <c r="M91" s="201"/>
      <c r="N91" s="202"/>
      <c r="O91" s="203"/>
      <c r="P91" s="204"/>
      <c r="Q91" s="205"/>
      <c r="R91" s="206"/>
      <c r="S91" s="207"/>
      <c r="T91" s="208"/>
      <c r="U91" s="209"/>
      <c r="V91" s="226"/>
      <c r="W91" s="240"/>
      <c r="X91" s="211"/>
      <c r="Y91" s="212">
        <f t="shared" ref="Y91:Y135" si="40">H91+I91+J91+K91+M91+N91+O91+P91+Q91+R91+S91+T91+U91+V91+W91+L91</f>
        <v>0</v>
      </c>
      <c r="Z91" s="212">
        <f t="shared" ref="Z91:Z135" si="41">Y91*F91</f>
        <v>0</v>
      </c>
      <c r="AA91" s="213">
        <f t="shared" ref="AA91:AA135" si="42">G91*Y91</f>
        <v>0</v>
      </c>
      <c r="AB91" s="171"/>
      <c r="AC91" s="215">
        <v>10.1</v>
      </c>
      <c r="AD91" s="216">
        <f t="shared" ref="AD91:AD135" si="43">AC91*Y91</f>
        <v>0</v>
      </c>
      <c r="AE91" s="217">
        <f t="shared" ref="AE91:AE135" si="44">AG91*0.26+AH91*0.32+AI91*0.36+AJ91*0.42+AK91*0.5+AL91*0.52+AM91*0.62+AN91*0.68+AO91*0.85+AP91*0.85+AR91*0.13+AT91*0.154+AV91*0.208+AZ91*0.04+BA91*0.04+BB91*0.06+BC91*0.09+BD91*0.07+BE91*0.11+BF91*0.08+BG91*0.19+BH91*0.09+BI91*0.22+BJ91*0.1+BK91*0.18</f>
        <v>0</v>
      </c>
      <c r="AF91" s="218"/>
      <c r="AG91" s="219"/>
      <c r="AH91" s="219"/>
      <c r="AI91" s="219">
        <f>1*Y91</f>
        <v>0</v>
      </c>
      <c r="AJ91" s="219">
        <f>6*Y91</f>
        <v>0</v>
      </c>
      <c r="AK91" s="219">
        <f>2*Y91</f>
        <v>0</v>
      </c>
      <c r="AL91" s="219">
        <f>1*Y91</f>
        <v>0</v>
      </c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21"/>
      <c r="AX91" s="219"/>
      <c r="AY91" s="219"/>
      <c r="AZ91" s="219"/>
      <c r="BA91" s="219"/>
      <c r="BB91" s="219"/>
      <c r="BC91" s="219">
        <f>50*Y91</f>
        <v>0</v>
      </c>
      <c r="BD91" s="219"/>
      <c r="BE91" s="219"/>
      <c r="BF91" s="219"/>
      <c r="BG91" s="219"/>
      <c r="BH91" s="219"/>
      <c r="BI91" s="219"/>
      <c r="BJ91" s="219"/>
      <c r="BK91" s="219"/>
      <c r="BL91" s="221"/>
      <c r="BM91" s="219"/>
      <c r="BN91" s="238"/>
      <c r="BO91" s="238"/>
      <c r="BP91" s="238"/>
      <c r="BQ91" s="219">
        <f>10*Y91</f>
        <v>0</v>
      </c>
      <c r="BR91" s="238"/>
      <c r="BS91" s="238"/>
      <c r="BT91" s="75"/>
      <c r="BU91" s="75"/>
      <c r="BV91" s="76"/>
    </row>
    <row r="92" spans="1:74" ht="30" customHeight="1" x14ac:dyDescent="0.2">
      <c r="A92" s="77"/>
      <c r="B92" s="191" t="s">
        <v>247</v>
      </c>
      <c r="C92" s="192" t="s">
        <v>244</v>
      </c>
      <c r="D92" s="237" t="s">
        <v>248</v>
      </c>
      <c r="E92" s="725" t="s">
        <v>249</v>
      </c>
      <c r="F92" s="195">
        <v>1</v>
      </c>
      <c r="G92" s="196">
        <v>76</v>
      </c>
      <c r="H92" s="197"/>
      <c r="I92" s="198"/>
      <c r="J92" s="199"/>
      <c r="K92" s="200"/>
      <c r="L92" s="179"/>
      <c r="M92" s="201"/>
      <c r="N92" s="202"/>
      <c r="O92" s="203"/>
      <c r="P92" s="204"/>
      <c r="Q92" s="205"/>
      <c r="R92" s="206"/>
      <c r="S92" s="207"/>
      <c r="T92" s="208"/>
      <c r="U92" s="209"/>
      <c r="V92" s="226"/>
      <c r="W92" s="241"/>
      <c r="X92" s="211"/>
      <c r="Y92" s="212">
        <f t="shared" si="40"/>
        <v>0</v>
      </c>
      <c r="Z92" s="212">
        <f t="shared" si="41"/>
        <v>0</v>
      </c>
      <c r="AA92" s="213">
        <f t="shared" si="42"/>
        <v>0</v>
      </c>
      <c r="AB92" s="171"/>
      <c r="AC92" s="215">
        <v>2.2000000000000002</v>
      </c>
      <c r="AD92" s="216">
        <f t="shared" si="43"/>
        <v>0</v>
      </c>
      <c r="AE92" s="217">
        <f t="shared" si="44"/>
        <v>0</v>
      </c>
      <c r="AF92" s="218"/>
      <c r="AG92" s="219"/>
      <c r="AH92" s="219"/>
      <c r="AI92" s="219"/>
      <c r="AJ92" s="219"/>
      <c r="AK92" s="219"/>
      <c r="AL92" s="219"/>
      <c r="AM92" s="219">
        <f>1*Y92</f>
        <v>0</v>
      </c>
      <c r="AN92" s="219"/>
      <c r="AO92" s="219"/>
      <c r="AP92" s="219"/>
      <c r="AQ92" s="219"/>
      <c r="AR92" s="219"/>
      <c r="AS92" s="219"/>
      <c r="AT92" s="219"/>
      <c r="AU92" s="219"/>
      <c r="AV92" s="219"/>
      <c r="AW92" s="221"/>
      <c r="AX92" s="219"/>
      <c r="AY92" s="219"/>
      <c r="AZ92" s="219"/>
      <c r="BA92" s="219"/>
      <c r="BB92" s="219">
        <f>2*Y92</f>
        <v>0</v>
      </c>
      <c r="BC92" s="219"/>
      <c r="BD92" s="219"/>
      <c r="BE92" s="219"/>
      <c r="BF92" s="219"/>
      <c r="BG92" s="219"/>
      <c r="BH92" s="219"/>
      <c r="BI92" s="219"/>
      <c r="BJ92" s="219"/>
      <c r="BK92" s="219"/>
      <c r="BL92" s="221"/>
      <c r="BM92" s="219"/>
      <c r="BN92" s="238"/>
      <c r="BO92" s="238"/>
      <c r="BP92" s="238"/>
      <c r="BQ92" s="219">
        <f>1*Y92</f>
        <v>0</v>
      </c>
      <c r="BR92" s="238"/>
      <c r="BS92" s="238"/>
      <c r="BT92" s="75"/>
      <c r="BU92" s="75"/>
      <c r="BV92" s="76"/>
    </row>
    <row r="93" spans="1:74" ht="30" customHeight="1" x14ac:dyDescent="0.2">
      <c r="A93" s="77"/>
      <c r="B93" s="191" t="s">
        <v>250</v>
      </c>
      <c r="C93" s="192" t="s">
        <v>244</v>
      </c>
      <c r="D93" s="193" t="s">
        <v>251</v>
      </c>
      <c r="E93" s="724" t="s">
        <v>252</v>
      </c>
      <c r="F93" s="195">
        <v>3</v>
      </c>
      <c r="G93" s="196">
        <v>208</v>
      </c>
      <c r="H93" s="197"/>
      <c r="I93" s="198"/>
      <c r="J93" s="199"/>
      <c r="K93" s="200"/>
      <c r="L93" s="179"/>
      <c r="M93" s="201"/>
      <c r="N93" s="202"/>
      <c r="O93" s="203"/>
      <c r="P93" s="204"/>
      <c r="Q93" s="205"/>
      <c r="R93" s="206"/>
      <c r="S93" s="207"/>
      <c r="T93" s="208"/>
      <c r="U93" s="209"/>
      <c r="V93" s="226"/>
      <c r="W93" s="241"/>
      <c r="X93" s="211"/>
      <c r="Y93" s="212">
        <f t="shared" si="40"/>
        <v>0</v>
      </c>
      <c r="Z93" s="212">
        <f t="shared" si="41"/>
        <v>0</v>
      </c>
      <c r="AA93" s="213">
        <f t="shared" si="42"/>
        <v>0</v>
      </c>
      <c r="AB93" s="171"/>
      <c r="AC93" s="215">
        <v>5.0999999999999996</v>
      </c>
      <c r="AD93" s="216">
        <f t="shared" si="43"/>
        <v>0</v>
      </c>
      <c r="AE93" s="217">
        <f t="shared" si="44"/>
        <v>0</v>
      </c>
      <c r="AF93" s="218"/>
      <c r="AG93" s="219"/>
      <c r="AH93" s="219"/>
      <c r="AI93" s="219">
        <f>1*Y93</f>
        <v>0</v>
      </c>
      <c r="AJ93" s="219">
        <f>2*Y93</f>
        <v>0</v>
      </c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21"/>
      <c r="AX93" s="219"/>
      <c r="AY93" s="219"/>
      <c r="AZ93" s="219"/>
      <c r="BA93" s="219">
        <f>1*Y93</f>
        <v>0</v>
      </c>
      <c r="BB93" s="219"/>
      <c r="BC93" s="219">
        <f>16*Y93</f>
        <v>0</v>
      </c>
      <c r="BD93" s="219"/>
      <c r="BE93" s="219">
        <f>2*Y93</f>
        <v>0</v>
      </c>
      <c r="BF93" s="219"/>
      <c r="BG93" s="219"/>
      <c r="BH93" s="219"/>
      <c r="BI93" s="219"/>
      <c r="BJ93" s="219"/>
      <c r="BK93" s="219"/>
      <c r="BL93" s="221"/>
      <c r="BM93" s="219"/>
      <c r="BN93" s="238"/>
      <c r="BO93" s="238"/>
      <c r="BP93" s="238"/>
      <c r="BQ93" s="219">
        <f>3*Y93</f>
        <v>0</v>
      </c>
      <c r="BR93" s="238"/>
      <c r="BS93" s="238"/>
      <c r="BT93" s="75"/>
      <c r="BU93" s="75"/>
      <c r="BV93" s="76"/>
    </row>
    <row r="94" spans="1:74" ht="30" customHeight="1" x14ac:dyDescent="0.2">
      <c r="A94" s="77"/>
      <c r="B94" s="191" t="s">
        <v>253</v>
      </c>
      <c r="C94" s="192" t="s">
        <v>244</v>
      </c>
      <c r="D94" s="193" t="s">
        <v>254</v>
      </c>
      <c r="E94" s="726"/>
      <c r="F94" s="195">
        <v>1</v>
      </c>
      <c r="G94" s="196">
        <v>135.69999999999999</v>
      </c>
      <c r="H94" s="197"/>
      <c r="I94" s="198"/>
      <c r="J94" s="199"/>
      <c r="K94" s="200"/>
      <c r="L94" s="179"/>
      <c r="M94" s="201"/>
      <c r="N94" s="202"/>
      <c r="O94" s="203"/>
      <c r="P94" s="204"/>
      <c r="Q94" s="205"/>
      <c r="R94" s="206"/>
      <c r="S94" s="207"/>
      <c r="T94" s="208"/>
      <c r="U94" s="209"/>
      <c r="V94" s="226"/>
      <c r="W94" s="241"/>
      <c r="X94" s="211"/>
      <c r="Y94" s="212">
        <f t="shared" si="40"/>
        <v>0</v>
      </c>
      <c r="Z94" s="212">
        <f t="shared" si="41"/>
        <v>0</v>
      </c>
      <c r="AA94" s="213">
        <f t="shared" si="42"/>
        <v>0</v>
      </c>
      <c r="AB94" s="171"/>
      <c r="AC94" s="215">
        <v>3.9</v>
      </c>
      <c r="AD94" s="216">
        <f t="shared" si="43"/>
        <v>0</v>
      </c>
      <c r="AE94" s="217">
        <f t="shared" si="44"/>
        <v>0</v>
      </c>
      <c r="AF94" s="218"/>
      <c r="AG94" s="219"/>
      <c r="AH94" s="219"/>
      <c r="AI94" s="219"/>
      <c r="AJ94" s="219"/>
      <c r="AK94" s="219"/>
      <c r="AL94" s="219"/>
      <c r="AM94" s="219"/>
      <c r="AN94" s="219">
        <f>1*Y94</f>
        <v>0</v>
      </c>
      <c r="AO94" s="219"/>
      <c r="AP94" s="219"/>
      <c r="AQ94" s="219"/>
      <c r="AR94" s="219"/>
      <c r="AS94" s="219"/>
      <c r="AT94" s="219"/>
      <c r="AU94" s="219"/>
      <c r="AV94" s="219"/>
      <c r="AW94" s="221"/>
      <c r="AX94" s="219"/>
      <c r="AY94" s="219"/>
      <c r="AZ94" s="219"/>
      <c r="BA94" s="219"/>
      <c r="BB94" s="219"/>
      <c r="BC94" s="219">
        <f>7*Y94</f>
        <v>0</v>
      </c>
      <c r="BD94" s="219"/>
      <c r="BE94" s="219"/>
      <c r="BF94" s="219"/>
      <c r="BG94" s="219"/>
      <c r="BH94" s="219"/>
      <c r="BI94" s="219"/>
      <c r="BJ94" s="219"/>
      <c r="BK94" s="219"/>
      <c r="BL94" s="221"/>
      <c r="BM94" s="219"/>
      <c r="BN94" s="238"/>
      <c r="BO94" s="238"/>
      <c r="BP94" s="238"/>
      <c r="BQ94" s="238"/>
      <c r="BR94" s="238"/>
      <c r="BS94" s="219">
        <f t="shared" ref="BS94:BS95" si="45">1*Y94</f>
        <v>0</v>
      </c>
      <c r="BT94" s="75"/>
      <c r="BU94" s="75"/>
      <c r="BV94" s="76"/>
    </row>
    <row r="95" spans="1:74" ht="30" customHeight="1" x14ac:dyDescent="0.2">
      <c r="A95" s="77"/>
      <c r="B95" s="191" t="s">
        <v>255</v>
      </c>
      <c r="C95" s="192" t="s">
        <v>244</v>
      </c>
      <c r="D95" s="193" t="s">
        <v>256</v>
      </c>
      <c r="E95" s="726"/>
      <c r="F95" s="195">
        <v>1</v>
      </c>
      <c r="G95" s="196">
        <v>106</v>
      </c>
      <c r="H95" s="197"/>
      <c r="I95" s="198"/>
      <c r="J95" s="199"/>
      <c r="K95" s="200"/>
      <c r="L95" s="179"/>
      <c r="M95" s="201"/>
      <c r="N95" s="202"/>
      <c r="O95" s="203"/>
      <c r="P95" s="204"/>
      <c r="Q95" s="205"/>
      <c r="R95" s="206"/>
      <c r="S95" s="207"/>
      <c r="T95" s="208"/>
      <c r="U95" s="209"/>
      <c r="V95" s="226"/>
      <c r="W95" s="241"/>
      <c r="X95" s="211"/>
      <c r="Y95" s="212">
        <f t="shared" si="40"/>
        <v>0</v>
      </c>
      <c r="Z95" s="212">
        <f t="shared" si="41"/>
        <v>0</v>
      </c>
      <c r="AA95" s="213">
        <f t="shared" si="42"/>
        <v>0</v>
      </c>
      <c r="AB95" s="171"/>
      <c r="AC95" s="215">
        <v>3.1</v>
      </c>
      <c r="AD95" s="216">
        <f t="shared" si="43"/>
        <v>0</v>
      </c>
      <c r="AE95" s="217">
        <f t="shared" si="44"/>
        <v>0</v>
      </c>
      <c r="AF95" s="218"/>
      <c r="AG95" s="219"/>
      <c r="AH95" s="219"/>
      <c r="AI95" s="219"/>
      <c r="AJ95" s="219"/>
      <c r="AK95" s="219"/>
      <c r="AL95" s="219">
        <f>1*Y95</f>
        <v>0</v>
      </c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21"/>
      <c r="AX95" s="219"/>
      <c r="AY95" s="219"/>
      <c r="AZ95" s="219"/>
      <c r="BA95" s="219"/>
      <c r="BB95" s="219"/>
      <c r="BC95" s="219">
        <f>6*Y95</f>
        <v>0</v>
      </c>
      <c r="BD95" s="219"/>
      <c r="BE95" s="219">
        <f>1*Y95</f>
        <v>0</v>
      </c>
      <c r="BF95" s="219"/>
      <c r="BG95" s="219"/>
      <c r="BH95" s="219"/>
      <c r="BI95" s="219"/>
      <c r="BJ95" s="219"/>
      <c r="BK95" s="219"/>
      <c r="BL95" s="221"/>
      <c r="BM95" s="219"/>
      <c r="BN95" s="238"/>
      <c r="BO95" s="238"/>
      <c r="BP95" s="238"/>
      <c r="BQ95" s="238"/>
      <c r="BR95" s="238"/>
      <c r="BS95" s="219">
        <f t="shared" si="45"/>
        <v>0</v>
      </c>
      <c r="BT95" s="75"/>
      <c r="BU95" s="75"/>
      <c r="BV95" s="76"/>
    </row>
    <row r="96" spans="1:74" ht="30" customHeight="1" x14ac:dyDescent="0.2">
      <c r="A96" s="77"/>
      <c r="B96" s="191" t="s">
        <v>257</v>
      </c>
      <c r="C96" s="192" t="s">
        <v>244</v>
      </c>
      <c r="D96" s="193" t="s">
        <v>258</v>
      </c>
      <c r="E96" s="726"/>
      <c r="F96" s="195">
        <v>4</v>
      </c>
      <c r="G96" s="196">
        <v>253.7</v>
      </c>
      <c r="H96" s="197"/>
      <c r="I96" s="198"/>
      <c r="J96" s="199"/>
      <c r="K96" s="200"/>
      <c r="L96" s="179"/>
      <c r="M96" s="201"/>
      <c r="N96" s="202"/>
      <c r="O96" s="203"/>
      <c r="P96" s="204"/>
      <c r="Q96" s="205"/>
      <c r="R96" s="206"/>
      <c r="S96" s="207"/>
      <c r="T96" s="208"/>
      <c r="U96" s="209"/>
      <c r="V96" s="226"/>
      <c r="W96" s="241"/>
      <c r="X96" s="211"/>
      <c r="Y96" s="212">
        <f t="shared" si="40"/>
        <v>0</v>
      </c>
      <c r="Z96" s="212">
        <f t="shared" si="41"/>
        <v>0</v>
      </c>
      <c r="AA96" s="213">
        <f t="shared" si="42"/>
        <v>0</v>
      </c>
      <c r="AB96" s="171"/>
      <c r="AC96" s="215">
        <v>4.2</v>
      </c>
      <c r="AD96" s="216">
        <f t="shared" si="43"/>
        <v>0</v>
      </c>
      <c r="AE96" s="217">
        <f t="shared" si="44"/>
        <v>0</v>
      </c>
      <c r="AF96" s="218"/>
      <c r="AG96" s="219"/>
      <c r="AH96" s="219"/>
      <c r="AI96" s="219"/>
      <c r="AJ96" s="219"/>
      <c r="AK96" s="219">
        <f>3*Y96</f>
        <v>0</v>
      </c>
      <c r="AL96" s="219"/>
      <c r="AM96" s="219"/>
      <c r="AN96" s="219">
        <f>1*Y96</f>
        <v>0</v>
      </c>
      <c r="AO96" s="219"/>
      <c r="AP96" s="219"/>
      <c r="AQ96" s="219"/>
      <c r="AR96" s="219"/>
      <c r="AS96" s="219"/>
      <c r="AT96" s="219"/>
      <c r="AU96" s="219"/>
      <c r="AV96" s="219"/>
      <c r="AW96" s="221"/>
      <c r="AX96" s="219"/>
      <c r="AY96" s="219"/>
      <c r="AZ96" s="219"/>
      <c r="BA96" s="219"/>
      <c r="BB96" s="219"/>
      <c r="BC96" s="219">
        <f>19*Y96</f>
        <v>0</v>
      </c>
      <c r="BD96" s="219"/>
      <c r="BE96" s="219">
        <f>5*Y96</f>
        <v>0</v>
      </c>
      <c r="BF96" s="219"/>
      <c r="BG96" s="219"/>
      <c r="BH96" s="219"/>
      <c r="BI96" s="219"/>
      <c r="BJ96" s="219"/>
      <c r="BK96" s="219"/>
      <c r="BL96" s="221"/>
      <c r="BM96" s="219"/>
      <c r="BN96" s="238"/>
      <c r="BO96" s="238"/>
      <c r="BP96" s="219"/>
      <c r="BQ96" s="238"/>
      <c r="BR96" s="238"/>
      <c r="BS96" s="219">
        <f>4*Y96</f>
        <v>0</v>
      </c>
      <c r="BT96" s="75"/>
      <c r="BU96" s="75"/>
      <c r="BV96" s="76"/>
    </row>
    <row r="97" spans="1:74" ht="30" customHeight="1" x14ac:dyDescent="0.2">
      <c r="A97" s="77"/>
      <c r="B97" s="191" t="s">
        <v>259</v>
      </c>
      <c r="C97" s="192" t="s">
        <v>244</v>
      </c>
      <c r="D97" s="193" t="s">
        <v>260</v>
      </c>
      <c r="E97" s="726"/>
      <c r="F97" s="195">
        <v>4</v>
      </c>
      <c r="G97" s="196">
        <v>193.8</v>
      </c>
      <c r="H97" s="197"/>
      <c r="I97" s="198"/>
      <c r="J97" s="199"/>
      <c r="K97" s="200"/>
      <c r="L97" s="179"/>
      <c r="M97" s="201"/>
      <c r="N97" s="202"/>
      <c r="O97" s="203"/>
      <c r="P97" s="204"/>
      <c r="Q97" s="205"/>
      <c r="R97" s="206"/>
      <c r="S97" s="207"/>
      <c r="T97" s="208"/>
      <c r="U97" s="209"/>
      <c r="V97" s="226"/>
      <c r="W97" s="241"/>
      <c r="X97" s="211"/>
      <c r="Y97" s="212">
        <f t="shared" si="40"/>
        <v>0</v>
      </c>
      <c r="Z97" s="212">
        <f t="shared" si="41"/>
        <v>0</v>
      </c>
      <c r="AA97" s="213">
        <f t="shared" si="42"/>
        <v>0</v>
      </c>
      <c r="AB97" s="171"/>
      <c r="AC97" s="215">
        <v>5</v>
      </c>
      <c r="AD97" s="216">
        <f t="shared" si="43"/>
        <v>0</v>
      </c>
      <c r="AE97" s="217">
        <f t="shared" si="44"/>
        <v>0</v>
      </c>
      <c r="AF97" s="218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21"/>
      <c r="AX97" s="219"/>
      <c r="AY97" s="219"/>
      <c r="AZ97" s="219"/>
      <c r="BA97" s="219"/>
      <c r="BB97" s="219"/>
      <c r="BC97" s="219">
        <f>20*Y97</f>
        <v>0</v>
      </c>
      <c r="BD97" s="219"/>
      <c r="BE97" s="219">
        <f>4*Y97</f>
        <v>0</v>
      </c>
      <c r="BF97" s="219"/>
      <c r="BG97" s="219"/>
      <c r="BH97" s="219"/>
      <c r="BI97" s="219"/>
      <c r="BJ97" s="219"/>
      <c r="BK97" s="219"/>
      <c r="BL97" s="221"/>
      <c r="BM97" s="219"/>
      <c r="BN97" s="238"/>
      <c r="BO97" s="238"/>
      <c r="BP97" s="219"/>
      <c r="BQ97" s="219">
        <f>4*Y97</f>
        <v>0</v>
      </c>
      <c r="BR97" s="238"/>
      <c r="BS97" s="238"/>
      <c r="BT97" s="75"/>
      <c r="BU97" s="75"/>
      <c r="BV97" s="76"/>
    </row>
    <row r="98" spans="1:74" ht="30" customHeight="1" x14ac:dyDescent="0.2">
      <c r="A98" s="77"/>
      <c r="B98" s="191" t="s">
        <v>261</v>
      </c>
      <c r="C98" s="192" t="s">
        <v>244</v>
      </c>
      <c r="D98" s="244" t="s">
        <v>262</v>
      </c>
      <c r="E98" s="725" t="s">
        <v>263</v>
      </c>
      <c r="F98" s="195">
        <v>5</v>
      </c>
      <c r="G98" s="196">
        <v>183.5</v>
      </c>
      <c r="H98" s="197"/>
      <c r="I98" s="198"/>
      <c r="J98" s="199"/>
      <c r="K98" s="200"/>
      <c r="L98" s="179"/>
      <c r="M98" s="201"/>
      <c r="N98" s="202"/>
      <c r="O98" s="203"/>
      <c r="P98" s="204"/>
      <c r="Q98" s="205"/>
      <c r="R98" s="206"/>
      <c r="S98" s="207"/>
      <c r="T98" s="208"/>
      <c r="U98" s="209"/>
      <c r="V98" s="226"/>
      <c r="W98" s="241"/>
      <c r="X98" s="211"/>
      <c r="Y98" s="212">
        <f t="shared" si="40"/>
        <v>0</v>
      </c>
      <c r="Z98" s="212">
        <f t="shared" si="41"/>
        <v>0</v>
      </c>
      <c r="AA98" s="213">
        <f t="shared" si="42"/>
        <v>0</v>
      </c>
      <c r="AB98" s="171"/>
      <c r="AC98" s="215">
        <v>4.3</v>
      </c>
      <c r="AD98" s="216">
        <f t="shared" si="43"/>
        <v>0</v>
      </c>
      <c r="AE98" s="217">
        <f t="shared" si="44"/>
        <v>0</v>
      </c>
      <c r="AF98" s="218"/>
      <c r="AG98" s="219"/>
      <c r="AH98" s="219"/>
      <c r="AI98" s="219"/>
      <c r="AJ98" s="219"/>
      <c r="AK98" s="219"/>
      <c r="AL98" s="219">
        <f t="shared" ref="AL98:AL99" si="46">1*Y98</f>
        <v>0</v>
      </c>
      <c r="AM98" s="219">
        <f>2*Y98</f>
        <v>0</v>
      </c>
      <c r="AN98" s="219">
        <f>1*Y98</f>
        <v>0</v>
      </c>
      <c r="AO98" s="219"/>
      <c r="AP98" s="219">
        <f>1*Y98</f>
        <v>0</v>
      </c>
      <c r="AQ98" s="219"/>
      <c r="AR98" s="219"/>
      <c r="AS98" s="219"/>
      <c r="AT98" s="219"/>
      <c r="AU98" s="219"/>
      <c r="AV98" s="219"/>
      <c r="AW98" s="221"/>
      <c r="AX98" s="219"/>
      <c r="AY98" s="219"/>
      <c r="AZ98" s="219"/>
      <c r="BA98" s="219">
        <f>1*Y98</f>
        <v>0</v>
      </c>
      <c r="BB98" s="219"/>
      <c r="BC98" s="219">
        <f>19*Y98</f>
        <v>0</v>
      </c>
      <c r="BD98" s="219"/>
      <c r="BE98" s="219"/>
      <c r="BF98" s="219"/>
      <c r="BG98" s="219"/>
      <c r="BH98" s="219"/>
      <c r="BI98" s="219"/>
      <c r="BJ98" s="219"/>
      <c r="BK98" s="219"/>
      <c r="BL98" s="221"/>
      <c r="BM98" s="219"/>
      <c r="BN98" s="238"/>
      <c r="BO98" s="238"/>
      <c r="BP98" s="219">
        <f>5*Y98</f>
        <v>0</v>
      </c>
      <c r="BQ98" s="238"/>
      <c r="BR98" s="238"/>
      <c r="BS98" s="238"/>
      <c r="BT98" s="75"/>
      <c r="BU98" s="75"/>
      <c r="BV98" s="76"/>
    </row>
    <row r="99" spans="1:74" ht="30" customHeight="1" x14ac:dyDescent="0.2">
      <c r="A99" s="77"/>
      <c r="B99" s="191" t="s">
        <v>264</v>
      </c>
      <c r="C99" s="192" t="s">
        <v>244</v>
      </c>
      <c r="D99" s="193" t="s">
        <v>265</v>
      </c>
      <c r="E99" s="725" t="s">
        <v>266</v>
      </c>
      <c r="F99" s="195">
        <v>5</v>
      </c>
      <c r="G99" s="196">
        <v>274.39999999999998</v>
      </c>
      <c r="H99" s="197"/>
      <c r="I99" s="198"/>
      <c r="J99" s="199"/>
      <c r="K99" s="200"/>
      <c r="L99" s="179"/>
      <c r="M99" s="201"/>
      <c r="N99" s="202"/>
      <c r="O99" s="203"/>
      <c r="P99" s="204"/>
      <c r="Q99" s="205"/>
      <c r="R99" s="206"/>
      <c r="S99" s="207"/>
      <c r="T99" s="208"/>
      <c r="U99" s="209"/>
      <c r="V99" s="226"/>
      <c r="W99" s="241"/>
      <c r="X99" s="211"/>
      <c r="Y99" s="212">
        <f t="shared" si="40"/>
        <v>0</v>
      </c>
      <c r="Z99" s="212">
        <f t="shared" si="41"/>
        <v>0</v>
      </c>
      <c r="AA99" s="213">
        <f t="shared" si="42"/>
        <v>0</v>
      </c>
      <c r="AB99" s="171"/>
      <c r="AC99" s="215">
        <v>6.4</v>
      </c>
      <c r="AD99" s="216">
        <f t="shared" si="43"/>
        <v>0</v>
      </c>
      <c r="AE99" s="217">
        <f t="shared" si="44"/>
        <v>0</v>
      </c>
      <c r="AF99" s="218"/>
      <c r="AG99" s="219"/>
      <c r="AH99" s="219"/>
      <c r="AI99" s="219"/>
      <c r="AJ99" s="219"/>
      <c r="AK99" s="219"/>
      <c r="AL99" s="219">
        <f t="shared" si="46"/>
        <v>0</v>
      </c>
      <c r="AM99" s="219"/>
      <c r="AN99" s="219"/>
      <c r="AO99" s="219"/>
      <c r="AP99" s="219">
        <f>4*Y99</f>
        <v>0</v>
      </c>
      <c r="AQ99" s="219"/>
      <c r="AR99" s="219"/>
      <c r="AS99" s="219"/>
      <c r="AT99" s="219"/>
      <c r="AU99" s="219"/>
      <c r="AV99" s="219"/>
      <c r="AW99" s="221"/>
      <c r="AX99" s="219"/>
      <c r="AY99" s="219"/>
      <c r="AZ99" s="219"/>
      <c r="BA99" s="219"/>
      <c r="BB99" s="219"/>
      <c r="BC99" s="219">
        <f>6*Y99</f>
        <v>0</v>
      </c>
      <c r="BD99" s="219"/>
      <c r="BE99" s="219">
        <f>12*Y99</f>
        <v>0</v>
      </c>
      <c r="BF99" s="219"/>
      <c r="BG99" s="219">
        <f>2*Y99</f>
        <v>0</v>
      </c>
      <c r="BH99" s="219"/>
      <c r="BI99" s="219"/>
      <c r="BJ99" s="219"/>
      <c r="BK99" s="219"/>
      <c r="BL99" s="221"/>
      <c r="BM99" s="219"/>
      <c r="BN99" s="238"/>
      <c r="BO99" s="238"/>
      <c r="BP99" s="238"/>
      <c r="BQ99" s="219">
        <f>5*Y99</f>
        <v>0</v>
      </c>
      <c r="BR99" s="238"/>
      <c r="BS99" s="238"/>
      <c r="BT99" s="75"/>
      <c r="BU99" s="75"/>
      <c r="BV99" s="76"/>
    </row>
    <row r="100" spans="1:74" ht="30" customHeight="1" x14ac:dyDescent="0.2">
      <c r="A100" s="77"/>
      <c r="B100" s="191" t="s">
        <v>267</v>
      </c>
      <c r="C100" s="192" t="s">
        <v>244</v>
      </c>
      <c r="D100" s="193" t="s">
        <v>268</v>
      </c>
      <c r="E100" s="727"/>
      <c r="F100" s="195">
        <v>1</v>
      </c>
      <c r="G100" s="196">
        <v>100</v>
      </c>
      <c r="H100" s="197"/>
      <c r="I100" s="198"/>
      <c r="J100" s="199"/>
      <c r="K100" s="200"/>
      <c r="L100" s="179"/>
      <c r="M100" s="201"/>
      <c r="N100" s="202"/>
      <c r="O100" s="203"/>
      <c r="P100" s="204"/>
      <c r="Q100" s="205"/>
      <c r="R100" s="206"/>
      <c r="S100" s="207"/>
      <c r="T100" s="208"/>
      <c r="U100" s="209"/>
      <c r="V100" s="226"/>
      <c r="W100" s="241"/>
      <c r="X100" s="211"/>
      <c r="Y100" s="212">
        <f t="shared" si="40"/>
        <v>0</v>
      </c>
      <c r="Z100" s="212">
        <f t="shared" si="41"/>
        <v>0</v>
      </c>
      <c r="AA100" s="213">
        <f t="shared" si="42"/>
        <v>0</v>
      </c>
      <c r="AB100" s="171"/>
      <c r="AC100" s="298">
        <v>2.5</v>
      </c>
      <c r="AD100" s="216">
        <f t="shared" si="43"/>
        <v>0</v>
      </c>
      <c r="AE100" s="217">
        <f t="shared" si="44"/>
        <v>0</v>
      </c>
      <c r="AF100" s="218"/>
      <c r="AG100" s="299"/>
      <c r="AH100" s="299"/>
      <c r="AI100" s="299"/>
      <c r="AJ100" s="299"/>
      <c r="AK100" s="299"/>
      <c r="AL100" s="299"/>
      <c r="AM100" s="299"/>
      <c r="AN100" s="299"/>
      <c r="AO100" s="299"/>
      <c r="AP100" s="299"/>
      <c r="AQ100" s="299"/>
      <c r="AR100" s="299"/>
      <c r="AS100" s="299"/>
      <c r="AT100" s="299">
        <f>1*Y100</f>
        <v>0</v>
      </c>
      <c r="AU100" s="299"/>
      <c r="AV100" s="299"/>
      <c r="AW100" s="221"/>
      <c r="AX100" s="219"/>
      <c r="AY100" s="219"/>
      <c r="AZ100" s="219"/>
      <c r="BA100" s="219"/>
      <c r="BB100" s="219"/>
      <c r="BC100" s="219"/>
      <c r="BD100" s="219"/>
      <c r="BE100" s="219">
        <f>4*Y100</f>
        <v>0</v>
      </c>
      <c r="BF100" s="219"/>
      <c r="BG100" s="219"/>
      <c r="BH100" s="219"/>
      <c r="BI100" s="219"/>
      <c r="BJ100" s="219"/>
      <c r="BK100" s="219"/>
      <c r="BL100" s="221"/>
      <c r="BM100" s="219"/>
      <c r="BN100" s="238"/>
      <c r="BO100" s="238"/>
      <c r="BP100" s="238"/>
      <c r="BQ100" s="238"/>
      <c r="BR100" s="238"/>
      <c r="BS100" s="219">
        <f t="shared" ref="BS100:BS101" si="47">1*Y100</f>
        <v>0</v>
      </c>
      <c r="BT100" s="75"/>
      <c r="BU100" s="75"/>
      <c r="BV100" s="76"/>
    </row>
    <row r="101" spans="1:74" ht="30" customHeight="1" x14ac:dyDescent="0.2">
      <c r="A101" s="77"/>
      <c r="B101" s="191" t="s">
        <v>269</v>
      </c>
      <c r="C101" s="192" t="s">
        <v>244</v>
      </c>
      <c r="D101" s="193" t="s">
        <v>270</v>
      </c>
      <c r="E101" s="725"/>
      <c r="F101" s="195">
        <v>1</v>
      </c>
      <c r="G101" s="196">
        <v>78</v>
      </c>
      <c r="H101" s="197"/>
      <c r="I101" s="198"/>
      <c r="J101" s="199"/>
      <c r="K101" s="200"/>
      <c r="L101" s="179"/>
      <c r="M101" s="201"/>
      <c r="N101" s="202"/>
      <c r="O101" s="203"/>
      <c r="P101" s="204"/>
      <c r="Q101" s="205"/>
      <c r="R101" s="206"/>
      <c r="S101" s="207"/>
      <c r="T101" s="208"/>
      <c r="U101" s="209"/>
      <c r="V101" s="226"/>
      <c r="W101" s="241"/>
      <c r="X101" s="211"/>
      <c r="Y101" s="212">
        <f t="shared" si="40"/>
        <v>0</v>
      </c>
      <c r="Z101" s="212">
        <f t="shared" si="41"/>
        <v>0</v>
      </c>
      <c r="AA101" s="213">
        <f t="shared" si="42"/>
        <v>0</v>
      </c>
      <c r="AB101" s="171"/>
      <c r="AC101" s="215">
        <v>1.6</v>
      </c>
      <c r="AD101" s="216">
        <f t="shared" si="43"/>
        <v>0</v>
      </c>
      <c r="AE101" s="217">
        <f t="shared" si="44"/>
        <v>0</v>
      </c>
      <c r="AF101" s="218"/>
      <c r="AG101" s="219"/>
      <c r="AH101" s="219"/>
      <c r="AI101" s="219"/>
      <c r="AJ101" s="219"/>
      <c r="AK101" s="219"/>
      <c r="AL101" s="219"/>
      <c r="AM101" s="219">
        <f>1*Y101</f>
        <v>0</v>
      </c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21"/>
      <c r="AX101" s="219"/>
      <c r="AY101" s="219"/>
      <c r="AZ101" s="219"/>
      <c r="BA101" s="219"/>
      <c r="BB101" s="219"/>
      <c r="BC101" s="219"/>
      <c r="BD101" s="219"/>
      <c r="BE101" s="219">
        <f t="shared" ref="BE101:BE102" si="48">2*Y101</f>
        <v>0</v>
      </c>
      <c r="BF101" s="219"/>
      <c r="BG101" s="219"/>
      <c r="BH101" s="219"/>
      <c r="BI101" s="219"/>
      <c r="BJ101" s="219"/>
      <c r="BK101" s="219"/>
      <c r="BL101" s="221"/>
      <c r="BM101" s="219"/>
      <c r="BN101" s="238"/>
      <c r="BO101" s="238"/>
      <c r="BP101" s="238"/>
      <c r="BQ101" s="238"/>
      <c r="BR101" s="238"/>
      <c r="BS101" s="219">
        <f t="shared" si="47"/>
        <v>0</v>
      </c>
      <c r="BT101" s="75"/>
      <c r="BU101" s="75"/>
      <c r="BV101" s="76"/>
    </row>
    <row r="102" spans="1:74" ht="30" customHeight="1" x14ac:dyDescent="0.2">
      <c r="A102" s="77"/>
      <c r="B102" s="191" t="s">
        <v>271</v>
      </c>
      <c r="C102" s="192" t="s">
        <v>244</v>
      </c>
      <c r="D102" s="193" t="s">
        <v>272</v>
      </c>
      <c r="E102" s="725" t="s">
        <v>273</v>
      </c>
      <c r="F102" s="195">
        <v>2</v>
      </c>
      <c r="G102" s="196">
        <v>92</v>
      </c>
      <c r="H102" s="197"/>
      <c r="I102" s="198"/>
      <c r="J102" s="199"/>
      <c r="K102" s="200"/>
      <c r="L102" s="179"/>
      <c r="M102" s="201"/>
      <c r="N102" s="202"/>
      <c r="O102" s="203"/>
      <c r="P102" s="204"/>
      <c r="Q102" s="205"/>
      <c r="R102" s="206"/>
      <c r="S102" s="207"/>
      <c r="T102" s="208"/>
      <c r="U102" s="209"/>
      <c r="V102" s="226"/>
      <c r="W102" s="241"/>
      <c r="X102" s="211"/>
      <c r="Y102" s="212">
        <f t="shared" si="40"/>
        <v>0</v>
      </c>
      <c r="Z102" s="212">
        <f t="shared" si="41"/>
        <v>0</v>
      </c>
      <c r="AA102" s="213">
        <f t="shared" si="42"/>
        <v>0</v>
      </c>
      <c r="AB102" s="171"/>
      <c r="AC102" s="215">
        <v>1.8</v>
      </c>
      <c r="AD102" s="216">
        <f t="shared" si="43"/>
        <v>0</v>
      </c>
      <c r="AE102" s="217">
        <f t="shared" si="44"/>
        <v>0</v>
      </c>
      <c r="AF102" s="218"/>
      <c r="AG102" s="219"/>
      <c r="AH102" s="219"/>
      <c r="AI102" s="219"/>
      <c r="AJ102" s="219"/>
      <c r="AK102" s="219"/>
      <c r="AL102" s="219">
        <f>1*Y102</f>
        <v>0</v>
      </c>
      <c r="AM102" s="219"/>
      <c r="AN102" s="219">
        <f>1*Y102</f>
        <v>0</v>
      </c>
      <c r="AO102" s="219"/>
      <c r="AP102" s="219"/>
      <c r="AQ102" s="219"/>
      <c r="AR102" s="219"/>
      <c r="AS102" s="219"/>
      <c r="AT102" s="219"/>
      <c r="AU102" s="219"/>
      <c r="AV102" s="219"/>
      <c r="AW102" s="221"/>
      <c r="AX102" s="219"/>
      <c r="AY102" s="219"/>
      <c r="AZ102" s="219"/>
      <c r="BA102" s="219"/>
      <c r="BB102" s="219"/>
      <c r="BC102" s="219"/>
      <c r="BD102" s="219"/>
      <c r="BE102" s="219">
        <f t="shared" si="48"/>
        <v>0</v>
      </c>
      <c r="BF102" s="219"/>
      <c r="BG102" s="219"/>
      <c r="BH102" s="219"/>
      <c r="BI102" s="219"/>
      <c r="BJ102" s="219"/>
      <c r="BK102" s="219"/>
      <c r="BL102" s="221"/>
      <c r="BM102" s="219"/>
      <c r="BN102" s="238"/>
      <c r="BO102" s="238"/>
      <c r="BP102" s="238"/>
      <c r="BQ102" s="238"/>
      <c r="BR102" s="219">
        <f>2*Y102</f>
        <v>0</v>
      </c>
      <c r="BS102" s="238"/>
      <c r="BT102" s="75"/>
      <c r="BU102" s="75"/>
      <c r="BV102" s="76"/>
    </row>
    <row r="103" spans="1:74" ht="30" customHeight="1" x14ac:dyDescent="0.2">
      <c r="A103" s="77"/>
      <c r="B103" s="191" t="s">
        <v>274</v>
      </c>
      <c r="C103" s="192" t="s">
        <v>244</v>
      </c>
      <c r="D103" s="237" t="s">
        <v>275</v>
      </c>
      <c r="E103" s="727"/>
      <c r="F103" s="195">
        <v>10</v>
      </c>
      <c r="G103" s="196">
        <v>74</v>
      </c>
      <c r="H103" s="197"/>
      <c r="I103" s="198"/>
      <c r="J103" s="199"/>
      <c r="K103" s="200"/>
      <c r="L103" s="179"/>
      <c r="M103" s="201"/>
      <c r="N103" s="202"/>
      <c r="O103" s="203"/>
      <c r="P103" s="204"/>
      <c r="Q103" s="205"/>
      <c r="R103" s="206"/>
      <c r="S103" s="207"/>
      <c r="T103" s="208"/>
      <c r="U103" s="209"/>
      <c r="V103" s="226"/>
      <c r="W103" s="241"/>
      <c r="X103" s="211"/>
      <c r="Y103" s="212">
        <f t="shared" si="40"/>
        <v>0</v>
      </c>
      <c r="Z103" s="212">
        <f t="shared" si="41"/>
        <v>0</v>
      </c>
      <c r="AA103" s="213">
        <f t="shared" si="42"/>
        <v>0</v>
      </c>
      <c r="AB103" s="171"/>
      <c r="AC103" s="215">
        <v>1.2</v>
      </c>
      <c r="AD103" s="216">
        <f t="shared" si="43"/>
        <v>0</v>
      </c>
      <c r="AE103" s="217">
        <f t="shared" si="44"/>
        <v>0</v>
      </c>
      <c r="AF103" s="218"/>
      <c r="AG103" s="219"/>
      <c r="AH103" s="219">
        <f>4*Y103</f>
        <v>0</v>
      </c>
      <c r="AI103" s="219">
        <f>4*Y103</f>
        <v>0</v>
      </c>
      <c r="AJ103" s="219">
        <f t="shared" ref="AJ103:AJ104" si="49">2*Y103</f>
        <v>0</v>
      </c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21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21"/>
      <c r="BM103" s="219"/>
      <c r="BN103" s="219">
        <f>10*Y103</f>
        <v>0</v>
      </c>
      <c r="BO103" s="238"/>
      <c r="BP103" s="238"/>
      <c r="BQ103" s="238"/>
      <c r="BR103" s="238"/>
      <c r="BS103" s="238"/>
      <c r="BT103" s="75"/>
      <c r="BU103" s="75"/>
      <c r="BV103" s="76"/>
    </row>
    <row r="104" spans="1:74" ht="30" customHeight="1" x14ac:dyDescent="0.2">
      <c r="A104" s="77"/>
      <c r="B104" s="191" t="s">
        <v>276</v>
      </c>
      <c r="C104" s="192" t="s">
        <v>244</v>
      </c>
      <c r="D104" s="237" t="s">
        <v>277</v>
      </c>
      <c r="E104" s="727"/>
      <c r="F104" s="195">
        <v>10</v>
      </c>
      <c r="G104" s="196">
        <v>134.80000000000001</v>
      </c>
      <c r="H104" s="197"/>
      <c r="I104" s="198"/>
      <c r="J104" s="199"/>
      <c r="K104" s="200"/>
      <c r="L104" s="179"/>
      <c r="M104" s="201"/>
      <c r="N104" s="202"/>
      <c r="O104" s="203"/>
      <c r="P104" s="204"/>
      <c r="Q104" s="205"/>
      <c r="R104" s="206"/>
      <c r="S104" s="207"/>
      <c r="T104" s="208"/>
      <c r="U104" s="209"/>
      <c r="V104" s="226"/>
      <c r="W104" s="241"/>
      <c r="X104" s="211"/>
      <c r="Y104" s="212">
        <f t="shared" si="40"/>
        <v>0</v>
      </c>
      <c r="Z104" s="212">
        <f t="shared" si="41"/>
        <v>0</v>
      </c>
      <c r="AA104" s="213">
        <f t="shared" si="42"/>
        <v>0</v>
      </c>
      <c r="AB104" s="171"/>
      <c r="AC104" s="300" t="s">
        <v>278</v>
      </c>
      <c r="AD104" s="216">
        <f t="shared" si="43"/>
        <v>0</v>
      </c>
      <c r="AE104" s="217">
        <f t="shared" si="44"/>
        <v>0</v>
      </c>
      <c r="AF104" s="218"/>
      <c r="AG104" s="219"/>
      <c r="AH104" s="219">
        <f>5*Y104</f>
        <v>0</v>
      </c>
      <c r="AI104" s="219">
        <f>5*Y104</f>
        <v>0</v>
      </c>
      <c r="AJ104" s="219">
        <f t="shared" si="49"/>
        <v>0</v>
      </c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21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21"/>
      <c r="BM104" s="219"/>
      <c r="BN104" s="238"/>
      <c r="BO104" s="219">
        <f>10*Y104</f>
        <v>0</v>
      </c>
      <c r="BP104" s="238"/>
      <c r="BQ104" s="238"/>
      <c r="BR104" s="238"/>
      <c r="BS104" s="238"/>
      <c r="BT104" s="75"/>
      <c r="BU104" s="75"/>
      <c r="BV104" s="76"/>
    </row>
    <row r="105" spans="1:74" ht="27.75" customHeight="1" x14ac:dyDescent="0.2">
      <c r="A105" s="77"/>
      <c r="B105" s="191" t="s">
        <v>279</v>
      </c>
      <c r="C105" s="192" t="s">
        <v>244</v>
      </c>
      <c r="D105" s="193" t="s">
        <v>280</v>
      </c>
      <c r="E105" s="726"/>
      <c r="F105" s="195">
        <v>10</v>
      </c>
      <c r="G105" s="196">
        <v>139</v>
      </c>
      <c r="H105" s="197"/>
      <c r="I105" s="198"/>
      <c r="J105" s="199"/>
      <c r="K105" s="200"/>
      <c r="L105" s="179"/>
      <c r="M105" s="201"/>
      <c r="N105" s="202"/>
      <c r="O105" s="203"/>
      <c r="P105" s="204"/>
      <c r="Q105" s="205"/>
      <c r="R105" s="206"/>
      <c r="S105" s="207"/>
      <c r="T105" s="208"/>
      <c r="U105" s="209"/>
      <c r="V105" s="226"/>
      <c r="W105" s="241"/>
      <c r="X105" s="211"/>
      <c r="Y105" s="212">
        <f t="shared" si="40"/>
        <v>0</v>
      </c>
      <c r="Z105" s="212">
        <f t="shared" si="41"/>
        <v>0</v>
      </c>
      <c r="AA105" s="213">
        <f t="shared" si="42"/>
        <v>0</v>
      </c>
      <c r="AB105" s="171"/>
      <c r="AC105" s="301" t="s">
        <v>278</v>
      </c>
      <c r="AD105" s="216">
        <f t="shared" si="43"/>
        <v>0</v>
      </c>
      <c r="AE105" s="217">
        <f t="shared" si="44"/>
        <v>0</v>
      </c>
      <c r="AF105" s="218"/>
      <c r="AG105" s="219"/>
      <c r="AH105" s="219"/>
      <c r="AI105" s="219">
        <f>1*Y105</f>
        <v>0</v>
      </c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21"/>
      <c r="AX105" s="219"/>
      <c r="AY105" s="219"/>
      <c r="AZ105" s="219"/>
      <c r="BA105" s="219">
        <f>8*Y105</f>
        <v>0</v>
      </c>
      <c r="BB105" s="219"/>
      <c r="BC105" s="219">
        <f>24*Y105</f>
        <v>0</v>
      </c>
      <c r="BD105" s="219"/>
      <c r="BE105" s="219">
        <f>2*Y105</f>
        <v>0</v>
      </c>
      <c r="BF105" s="219"/>
      <c r="BG105" s="219">
        <f>1*Y105</f>
        <v>0</v>
      </c>
      <c r="BH105" s="219"/>
      <c r="BI105" s="219"/>
      <c r="BJ105" s="219"/>
      <c r="BK105" s="219"/>
      <c r="BL105" s="221"/>
      <c r="BM105" s="219"/>
      <c r="BN105" s="219">
        <f>4*Y105</f>
        <v>0</v>
      </c>
      <c r="BO105" s="219">
        <f>2*Y105</f>
        <v>0</v>
      </c>
      <c r="BP105" s="219">
        <f>3*Y105</f>
        <v>0</v>
      </c>
      <c r="BQ105" s="219">
        <f>1*Y105</f>
        <v>0</v>
      </c>
      <c r="BR105" s="238"/>
      <c r="BS105" s="238"/>
      <c r="BT105" s="75"/>
      <c r="BU105" s="75"/>
      <c r="BV105" s="76"/>
    </row>
    <row r="106" spans="1:74" ht="30" customHeight="1" x14ac:dyDescent="0.2">
      <c r="A106" s="77"/>
      <c r="B106" s="191" t="s">
        <v>281</v>
      </c>
      <c r="C106" s="192" t="s">
        <v>244</v>
      </c>
      <c r="D106" s="237" t="s">
        <v>282</v>
      </c>
      <c r="E106" s="727"/>
      <c r="F106" s="195">
        <v>10</v>
      </c>
      <c r="G106" s="196">
        <v>77</v>
      </c>
      <c r="H106" s="197"/>
      <c r="I106" s="198"/>
      <c r="J106" s="199"/>
      <c r="K106" s="200"/>
      <c r="L106" s="179"/>
      <c r="M106" s="201"/>
      <c r="N106" s="202"/>
      <c r="O106" s="203"/>
      <c r="P106" s="204"/>
      <c r="Q106" s="205"/>
      <c r="R106" s="206"/>
      <c r="S106" s="207"/>
      <c r="T106" s="208"/>
      <c r="U106" s="209"/>
      <c r="V106" s="226"/>
      <c r="W106" s="241"/>
      <c r="X106" s="211"/>
      <c r="Y106" s="212">
        <f t="shared" si="40"/>
        <v>0</v>
      </c>
      <c r="Z106" s="212">
        <f t="shared" si="41"/>
        <v>0</v>
      </c>
      <c r="AA106" s="213">
        <f t="shared" si="42"/>
        <v>0</v>
      </c>
      <c r="AB106" s="171"/>
      <c r="AC106" s="215">
        <v>1.5</v>
      </c>
      <c r="AD106" s="216">
        <f t="shared" si="43"/>
        <v>0</v>
      </c>
      <c r="AE106" s="217">
        <f t="shared" si="44"/>
        <v>0</v>
      </c>
      <c r="AF106" s="218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21"/>
      <c r="AX106" s="219"/>
      <c r="AY106" s="219"/>
      <c r="AZ106" s="219"/>
      <c r="BA106" s="219">
        <f>35*Y106</f>
        <v>0</v>
      </c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21"/>
      <c r="BM106" s="219">
        <f>10*Y106</f>
        <v>0</v>
      </c>
      <c r="BN106" s="238"/>
      <c r="BO106" s="238"/>
      <c r="BP106" s="238"/>
      <c r="BQ106" s="238"/>
      <c r="BR106" s="238"/>
      <c r="BS106" s="238"/>
      <c r="BT106" s="75"/>
      <c r="BU106" s="75"/>
      <c r="BV106" s="76"/>
    </row>
    <row r="107" spans="1:74" ht="30" customHeight="1" x14ac:dyDescent="0.2">
      <c r="A107" s="77"/>
      <c r="B107" s="191" t="s">
        <v>283</v>
      </c>
      <c r="C107" s="192" t="s">
        <v>244</v>
      </c>
      <c r="D107" s="237" t="s">
        <v>284</v>
      </c>
      <c r="E107" s="727"/>
      <c r="F107" s="195">
        <v>3</v>
      </c>
      <c r="G107" s="196">
        <v>165.6</v>
      </c>
      <c r="H107" s="197"/>
      <c r="I107" s="198"/>
      <c r="J107" s="199"/>
      <c r="K107" s="200"/>
      <c r="L107" s="179"/>
      <c r="M107" s="201"/>
      <c r="N107" s="202"/>
      <c r="O107" s="203"/>
      <c r="P107" s="204"/>
      <c r="Q107" s="205"/>
      <c r="R107" s="206"/>
      <c r="S107" s="207"/>
      <c r="T107" s="208"/>
      <c r="U107" s="209"/>
      <c r="V107" s="226"/>
      <c r="W107" s="241"/>
      <c r="X107" s="211"/>
      <c r="Y107" s="212">
        <f t="shared" si="40"/>
        <v>0</v>
      </c>
      <c r="Z107" s="212">
        <f t="shared" si="41"/>
        <v>0</v>
      </c>
      <c r="AA107" s="213">
        <f t="shared" si="42"/>
        <v>0</v>
      </c>
      <c r="AB107" s="190"/>
      <c r="AC107" s="215">
        <v>3.5</v>
      </c>
      <c r="AD107" s="216">
        <f t="shared" si="43"/>
        <v>0</v>
      </c>
      <c r="AE107" s="217">
        <f t="shared" si="44"/>
        <v>0</v>
      </c>
      <c r="AF107" s="218"/>
      <c r="AG107" s="219"/>
      <c r="AH107" s="219"/>
      <c r="AI107" s="219"/>
      <c r="AJ107" s="219">
        <f>2*Y107</f>
        <v>0</v>
      </c>
      <c r="AK107" s="219">
        <f>1*Y107</f>
        <v>0</v>
      </c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21"/>
      <c r="AX107" s="219"/>
      <c r="AY107" s="219"/>
      <c r="AZ107" s="219"/>
      <c r="BA107" s="219"/>
      <c r="BB107" s="219">
        <f>5*Y107</f>
        <v>0</v>
      </c>
      <c r="BC107" s="219"/>
      <c r="BD107" s="219">
        <f>2*Y107</f>
        <v>0</v>
      </c>
      <c r="BE107" s="219"/>
      <c r="BF107" s="219"/>
      <c r="BG107" s="219"/>
      <c r="BH107" s="219"/>
      <c r="BI107" s="219"/>
      <c r="BJ107" s="219"/>
      <c r="BK107" s="219"/>
      <c r="BL107" s="221"/>
      <c r="BM107" s="219"/>
      <c r="BN107" s="238"/>
      <c r="BO107" s="238"/>
      <c r="BP107" s="238"/>
      <c r="BQ107" s="219">
        <f>3*Y107</f>
        <v>0</v>
      </c>
      <c r="BR107" s="238"/>
      <c r="BS107" s="238"/>
      <c r="BT107" s="75"/>
      <c r="BU107" s="75"/>
      <c r="BV107" s="76"/>
    </row>
    <row r="108" spans="1:74" ht="30" customHeight="1" x14ac:dyDescent="0.2">
      <c r="A108" s="77"/>
      <c r="B108" s="191" t="s">
        <v>285</v>
      </c>
      <c r="C108" s="192" t="s">
        <v>244</v>
      </c>
      <c r="D108" s="237" t="s">
        <v>286</v>
      </c>
      <c r="E108" s="727"/>
      <c r="F108" s="195">
        <v>30</v>
      </c>
      <c r="G108" s="196">
        <v>118</v>
      </c>
      <c r="H108" s="197"/>
      <c r="I108" s="198"/>
      <c r="J108" s="199"/>
      <c r="K108" s="200"/>
      <c r="L108" s="179"/>
      <c r="M108" s="201"/>
      <c r="N108" s="202"/>
      <c r="O108" s="203"/>
      <c r="P108" s="204"/>
      <c r="Q108" s="205"/>
      <c r="R108" s="206"/>
      <c r="S108" s="207"/>
      <c r="T108" s="208"/>
      <c r="U108" s="209"/>
      <c r="V108" s="226"/>
      <c r="W108" s="241"/>
      <c r="X108" s="211"/>
      <c r="Y108" s="212">
        <f t="shared" si="40"/>
        <v>0</v>
      </c>
      <c r="Z108" s="212">
        <f t="shared" si="41"/>
        <v>0</v>
      </c>
      <c r="AA108" s="213">
        <f t="shared" si="42"/>
        <v>0</v>
      </c>
      <c r="AB108" s="162"/>
      <c r="AC108" s="215">
        <v>1.1000000000000001</v>
      </c>
      <c r="AD108" s="216">
        <f t="shared" si="43"/>
        <v>0</v>
      </c>
      <c r="AE108" s="217">
        <f t="shared" si="44"/>
        <v>0</v>
      </c>
      <c r="AF108" s="218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21"/>
      <c r="AX108" s="219"/>
      <c r="AY108" s="219"/>
      <c r="AZ108" s="219"/>
      <c r="BA108" s="219">
        <f>43*Y108</f>
        <v>0</v>
      </c>
      <c r="BB108" s="219"/>
      <c r="BC108" s="219">
        <f>19*Y108</f>
        <v>0</v>
      </c>
      <c r="BD108" s="219"/>
      <c r="BE108" s="219"/>
      <c r="BF108" s="219"/>
      <c r="BG108" s="219"/>
      <c r="BH108" s="219"/>
      <c r="BI108" s="219"/>
      <c r="BJ108" s="219"/>
      <c r="BK108" s="219"/>
      <c r="BL108" s="221"/>
      <c r="BM108" s="219">
        <f>30*Y108</f>
        <v>0</v>
      </c>
      <c r="BN108" s="238"/>
      <c r="BO108" s="238"/>
      <c r="BP108" s="238"/>
      <c r="BQ108" s="238"/>
      <c r="BR108" s="238"/>
      <c r="BS108" s="238"/>
      <c r="BT108" s="75"/>
      <c r="BU108" s="75"/>
      <c r="BV108" s="76"/>
    </row>
    <row r="109" spans="1:74" ht="30" customHeight="1" x14ac:dyDescent="0.2">
      <c r="A109" s="77"/>
      <c r="B109" s="191" t="s">
        <v>287</v>
      </c>
      <c r="C109" s="192" t="s">
        <v>244</v>
      </c>
      <c r="D109" s="237" t="s">
        <v>288</v>
      </c>
      <c r="E109" s="727"/>
      <c r="F109" s="195">
        <v>10</v>
      </c>
      <c r="G109" s="196">
        <v>71</v>
      </c>
      <c r="H109" s="197"/>
      <c r="I109" s="198"/>
      <c r="J109" s="199"/>
      <c r="K109" s="200"/>
      <c r="L109" s="179"/>
      <c r="M109" s="201"/>
      <c r="N109" s="202"/>
      <c r="O109" s="203"/>
      <c r="P109" s="204"/>
      <c r="Q109" s="205"/>
      <c r="R109" s="206"/>
      <c r="S109" s="207"/>
      <c r="T109" s="208"/>
      <c r="U109" s="209"/>
      <c r="V109" s="226"/>
      <c r="W109" s="241"/>
      <c r="X109" s="211"/>
      <c r="Y109" s="212">
        <f t="shared" si="40"/>
        <v>0</v>
      </c>
      <c r="Z109" s="212">
        <f t="shared" si="41"/>
        <v>0</v>
      </c>
      <c r="AA109" s="213">
        <f t="shared" si="42"/>
        <v>0</v>
      </c>
      <c r="AB109" s="171"/>
      <c r="AC109" s="215">
        <v>1.2</v>
      </c>
      <c r="AD109" s="216">
        <f t="shared" si="43"/>
        <v>0</v>
      </c>
      <c r="AE109" s="217">
        <f t="shared" si="44"/>
        <v>0</v>
      </c>
      <c r="AF109" s="218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21"/>
      <c r="AX109" s="219"/>
      <c r="AY109" s="219"/>
      <c r="AZ109" s="219"/>
      <c r="BA109" s="219"/>
      <c r="BB109" s="219"/>
      <c r="BC109" s="219">
        <f>23*Y109</f>
        <v>0</v>
      </c>
      <c r="BD109" s="219"/>
      <c r="BE109" s="219"/>
      <c r="BF109" s="219"/>
      <c r="BG109" s="219"/>
      <c r="BH109" s="219"/>
      <c r="BI109" s="219"/>
      <c r="BJ109" s="219"/>
      <c r="BK109" s="219"/>
      <c r="BL109" s="221"/>
      <c r="BM109" s="219">
        <f>10*Y109</f>
        <v>0</v>
      </c>
      <c r="BN109" s="238"/>
      <c r="BO109" s="238"/>
      <c r="BP109" s="238"/>
      <c r="BQ109" s="238"/>
      <c r="BR109" s="238"/>
      <c r="BS109" s="238"/>
      <c r="BT109" s="75"/>
      <c r="BU109" s="75"/>
      <c r="BV109" s="76"/>
    </row>
    <row r="110" spans="1:74" ht="30" customHeight="1" x14ac:dyDescent="0.2">
      <c r="A110" s="77"/>
      <c r="B110" s="191" t="s">
        <v>289</v>
      </c>
      <c r="C110" s="192" t="s">
        <v>244</v>
      </c>
      <c r="D110" s="237" t="s">
        <v>290</v>
      </c>
      <c r="E110" s="727"/>
      <c r="F110" s="195">
        <v>10</v>
      </c>
      <c r="G110" s="196">
        <v>107</v>
      </c>
      <c r="H110" s="197"/>
      <c r="I110" s="198"/>
      <c r="J110" s="199"/>
      <c r="K110" s="200"/>
      <c r="L110" s="179"/>
      <c r="M110" s="201"/>
      <c r="N110" s="202"/>
      <c r="O110" s="203"/>
      <c r="P110" s="204"/>
      <c r="Q110" s="205"/>
      <c r="R110" s="206"/>
      <c r="S110" s="207"/>
      <c r="T110" s="208"/>
      <c r="U110" s="209"/>
      <c r="V110" s="226"/>
      <c r="W110" s="241"/>
      <c r="X110" s="211"/>
      <c r="Y110" s="212">
        <f t="shared" si="40"/>
        <v>0</v>
      </c>
      <c r="Z110" s="212">
        <f t="shared" si="41"/>
        <v>0</v>
      </c>
      <c r="AA110" s="213">
        <f t="shared" si="42"/>
        <v>0</v>
      </c>
      <c r="AB110" s="171"/>
      <c r="AC110" s="215">
        <v>2.1</v>
      </c>
      <c r="AD110" s="216">
        <f t="shared" si="43"/>
        <v>0</v>
      </c>
      <c r="AE110" s="217">
        <f t="shared" si="44"/>
        <v>0</v>
      </c>
      <c r="AF110" s="218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21"/>
      <c r="AX110" s="219"/>
      <c r="AY110" s="219"/>
      <c r="AZ110" s="219"/>
      <c r="BA110" s="219"/>
      <c r="BB110" s="219"/>
      <c r="BC110" s="219">
        <f>19*Y110</f>
        <v>0</v>
      </c>
      <c r="BD110" s="219"/>
      <c r="BE110" s="219">
        <f>5*Y110</f>
        <v>0</v>
      </c>
      <c r="BF110" s="219"/>
      <c r="BG110" s="219"/>
      <c r="BH110" s="219"/>
      <c r="BI110" s="219"/>
      <c r="BJ110" s="219"/>
      <c r="BK110" s="219"/>
      <c r="BL110" s="221"/>
      <c r="BM110" s="219"/>
      <c r="BN110" s="219">
        <f>10*Y110</f>
        <v>0</v>
      </c>
      <c r="BO110" s="238"/>
      <c r="BP110" s="238"/>
      <c r="BQ110" s="238"/>
      <c r="BR110" s="238"/>
      <c r="BS110" s="238"/>
      <c r="BT110" s="75"/>
      <c r="BU110" s="75"/>
      <c r="BV110" s="76"/>
    </row>
    <row r="111" spans="1:74" ht="30" customHeight="1" x14ac:dyDescent="0.25">
      <c r="A111" s="77"/>
      <c r="B111" s="191" t="s">
        <v>291</v>
      </c>
      <c r="C111" s="192" t="s">
        <v>244</v>
      </c>
      <c r="D111" s="237" t="s">
        <v>292</v>
      </c>
      <c r="E111" s="725" t="s">
        <v>293</v>
      </c>
      <c r="F111" s="195">
        <v>5</v>
      </c>
      <c r="G111" s="196">
        <v>35</v>
      </c>
      <c r="H111" s="197"/>
      <c r="I111" s="198"/>
      <c r="J111" s="199"/>
      <c r="K111" s="200"/>
      <c r="L111" s="179"/>
      <c r="M111" s="201"/>
      <c r="N111" s="202"/>
      <c r="O111" s="203"/>
      <c r="P111" s="204"/>
      <c r="Q111" s="205"/>
      <c r="R111" s="206"/>
      <c r="S111" s="207"/>
      <c r="T111" s="208"/>
      <c r="U111" s="209"/>
      <c r="V111" s="226"/>
      <c r="W111" s="241"/>
      <c r="X111" s="302"/>
      <c r="Y111" s="212">
        <f t="shared" si="40"/>
        <v>0</v>
      </c>
      <c r="Z111" s="212">
        <f t="shared" si="41"/>
        <v>0</v>
      </c>
      <c r="AA111" s="213">
        <f t="shared" si="42"/>
        <v>0</v>
      </c>
      <c r="AB111" s="171"/>
      <c r="AC111" s="303">
        <v>0.4</v>
      </c>
      <c r="AD111" s="216">
        <f t="shared" si="43"/>
        <v>0</v>
      </c>
      <c r="AE111" s="217">
        <f t="shared" si="44"/>
        <v>0</v>
      </c>
      <c r="AF111" s="218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21"/>
      <c r="AX111" s="219"/>
      <c r="AY111" s="219"/>
      <c r="AZ111" s="219"/>
      <c r="BA111" s="219">
        <f>3*Y111</f>
        <v>0</v>
      </c>
      <c r="BB111" s="219"/>
      <c r="BC111" s="219">
        <f>7*Y111</f>
        <v>0</v>
      </c>
      <c r="BD111" s="219"/>
      <c r="BE111" s="219"/>
      <c r="BF111" s="219"/>
      <c r="BG111" s="219"/>
      <c r="BH111" s="219"/>
      <c r="BI111" s="219"/>
      <c r="BJ111" s="219"/>
      <c r="BK111" s="219"/>
      <c r="BL111" s="221"/>
      <c r="BM111" s="219">
        <f>5*Y111</f>
        <v>0</v>
      </c>
      <c r="BN111" s="238"/>
      <c r="BO111" s="238"/>
      <c r="BP111" s="238"/>
      <c r="BQ111" s="238"/>
      <c r="BR111" s="238"/>
      <c r="BS111" s="238"/>
      <c r="BT111" s="75"/>
      <c r="BU111" s="75"/>
      <c r="BV111" s="76"/>
    </row>
    <row r="112" spans="1:74" ht="30" customHeight="1" x14ac:dyDescent="0.25">
      <c r="A112" s="77"/>
      <c r="B112" s="191" t="s">
        <v>294</v>
      </c>
      <c r="C112" s="192" t="s">
        <v>244</v>
      </c>
      <c r="D112" s="237" t="s">
        <v>295</v>
      </c>
      <c r="E112" s="724" t="s">
        <v>296</v>
      </c>
      <c r="F112" s="195">
        <v>10</v>
      </c>
      <c r="G112" s="196">
        <v>242.1</v>
      </c>
      <c r="H112" s="197"/>
      <c r="I112" s="198"/>
      <c r="J112" s="199"/>
      <c r="K112" s="200"/>
      <c r="L112" s="179"/>
      <c r="M112" s="201"/>
      <c r="N112" s="202"/>
      <c r="O112" s="203"/>
      <c r="P112" s="204"/>
      <c r="Q112" s="205"/>
      <c r="R112" s="206"/>
      <c r="S112" s="207"/>
      <c r="T112" s="208"/>
      <c r="U112" s="209"/>
      <c r="V112" s="226"/>
      <c r="W112" s="241"/>
      <c r="X112" s="302"/>
      <c r="Y112" s="212">
        <f t="shared" si="40"/>
        <v>0</v>
      </c>
      <c r="Z112" s="212">
        <f t="shared" si="41"/>
        <v>0</v>
      </c>
      <c r="AA112" s="213">
        <f t="shared" si="42"/>
        <v>0</v>
      </c>
      <c r="AB112" s="171"/>
      <c r="AC112" s="303">
        <v>4.7</v>
      </c>
      <c r="AD112" s="216">
        <f t="shared" si="43"/>
        <v>0</v>
      </c>
      <c r="AE112" s="217">
        <f t="shared" si="44"/>
        <v>0</v>
      </c>
      <c r="AF112" s="218"/>
      <c r="AG112" s="219"/>
      <c r="AH112" s="219"/>
      <c r="AI112" s="219"/>
      <c r="AJ112" s="219">
        <f>2*Y112</f>
        <v>0</v>
      </c>
      <c r="AK112" s="219">
        <f>3*Y112</f>
        <v>0</v>
      </c>
      <c r="AL112" s="219">
        <f>3*Y112</f>
        <v>0</v>
      </c>
      <c r="AM112" s="219">
        <f>2*Y112</f>
        <v>0</v>
      </c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21"/>
      <c r="AX112" s="219"/>
      <c r="AY112" s="219"/>
      <c r="AZ112" s="219"/>
      <c r="BA112" s="219"/>
      <c r="BB112" s="219"/>
      <c r="BC112" s="219">
        <f>9*Y112</f>
        <v>0</v>
      </c>
      <c r="BD112" s="219"/>
      <c r="BE112" s="219">
        <f t="shared" ref="BE112:BE113" si="50">1*Y112</f>
        <v>0</v>
      </c>
      <c r="BF112" s="219"/>
      <c r="BG112" s="219"/>
      <c r="BH112" s="219"/>
      <c r="BI112" s="219"/>
      <c r="BJ112" s="219"/>
      <c r="BK112" s="219"/>
      <c r="BL112" s="221"/>
      <c r="BM112" s="219"/>
      <c r="BN112" s="238"/>
      <c r="BO112" s="219">
        <f>10*Y112</f>
        <v>0</v>
      </c>
      <c r="BP112" s="238"/>
      <c r="BQ112" s="238"/>
      <c r="BR112" s="238"/>
      <c r="BS112" s="238"/>
      <c r="BT112" s="75"/>
      <c r="BU112" s="75"/>
      <c r="BV112" s="76"/>
    </row>
    <row r="113" spans="1:74" ht="30" customHeight="1" x14ac:dyDescent="0.25">
      <c r="A113" s="77"/>
      <c r="B113" s="191" t="s">
        <v>297</v>
      </c>
      <c r="C113" s="192" t="s">
        <v>244</v>
      </c>
      <c r="D113" s="237" t="s">
        <v>298</v>
      </c>
      <c r="E113" s="725" t="s">
        <v>299</v>
      </c>
      <c r="F113" s="195">
        <v>5</v>
      </c>
      <c r="G113" s="196">
        <v>145.5</v>
      </c>
      <c r="H113" s="197"/>
      <c r="I113" s="198"/>
      <c r="J113" s="199"/>
      <c r="K113" s="200"/>
      <c r="L113" s="179"/>
      <c r="M113" s="201"/>
      <c r="N113" s="202"/>
      <c r="O113" s="203"/>
      <c r="P113" s="204"/>
      <c r="Q113" s="205"/>
      <c r="R113" s="206"/>
      <c r="S113" s="207"/>
      <c r="T113" s="208"/>
      <c r="U113" s="209"/>
      <c r="V113" s="226"/>
      <c r="W113" s="241"/>
      <c r="X113" s="302"/>
      <c r="Y113" s="212">
        <f t="shared" si="40"/>
        <v>0</v>
      </c>
      <c r="Z113" s="212">
        <f t="shared" si="41"/>
        <v>0</v>
      </c>
      <c r="AA113" s="213">
        <f t="shared" si="42"/>
        <v>0</v>
      </c>
      <c r="AB113" s="171"/>
      <c r="AC113" s="303">
        <v>3</v>
      </c>
      <c r="AD113" s="216">
        <f t="shared" si="43"/>
        <v>0</v>
      </c>
      <c r="AE113" s="217">
        <f t="shared" si="44"/>
        <v>0</v>
      </c>
      <c r="AF113" s="218"/>
      <c r="AG113" s="219"/>
      <c r="AH113" s="219"/>
      <c r="AI113" s="219"/>
      <c r="AJ113" s="219"/>
      <c r="AK113" s="219"/>
      <c r="AL113" s="219">
        <f>2*Y113</f>
        <v>0</v>
      </c>
      <c r="AM113" s="219"/>
      <c r="AN113" s="219">
        <f>3*Y113</f>
        <v>0</v>
      </c>
      <c r="AO113" s="219"/>
      <c r="AP113" s="219"/>
      <c r="AQ113" s="219"/>
      <c r="AR113" s="219"/>
      <c r="AS113" s="219"/>
      <c r="AT113" s="219"/>
      <c r="AU113" s="219"/>
      <c r="AV113" s="219"/>
      <c r="AW113" s="221"/>
      <c r="AX113" s="219"/>
      <c r="AY113" s="219"/>
      <c r="AZ113" s="219"/>
      <c r="BA113" s="219"/>
      <c r="BB113" s="219"/>
      <c r="BC113" s="219">
        <f>3*Y113</f>
        <v>0</v>
      </c>
      <c r="BD113" s="219"/>
      <c r="BE113" s="219">
        <f t="shared" si="50"/>
        <v>0</v>
      </c>
      <c r="BF113" s="219"/>
      <c r="BG113" s="219"/>
      <c r="BH113" s="219"/>
      <c r="BI113" s="219">
        <f>1*Y113</f>
        <v>0</v>
      </c>
      <c r="BJ113" s="219"/>
      <c r="BK113" s="219"/>
      <c r="BL113" s="221"/>
      <c r="BM113" s="219"/>
      <c r="BN113" s="238"/>
      <c r="BO113" s="238"/>
      <c r="BP113" s="219">
        <f>5*Y113</f>
        <v>0</v>
      </c>
      <c r="BQ113" s="238"/>
      <c r="BR113" s="238"/>
      <c r="BS113" s="238"/>
      <c r="BT113" s="75"/>
      <c r="BU113" s="75"/>
      <c r="BV113" s="76"/>
    </row>
    <row r="114" spans="1:74" ht="36" customHeight="1" x14ac:dyDescent="0.25">
      <c r="A114" s="77"/>
      <c r="B114" s="191" t="s">
        <v>300</v>
      </c>
      <c r="C114" s="192" t="s">
        <v>244</v>
      </c>
      <c r="D114" s="237" t="s">
        <v>301</v>
      </c>
      <c r="E114" s="725" t="s">
        <v>302</v>
      </c>
      <c r="F114" s="195">
        <v>10</v>
      </c>
      <c r="G114" s="196">
        <v>180.3</v>
      </c>
      <c r="H114" s="197"/>
      <c r="I114" s="198"/>
      <c r="J114" s="199"/>
      <c r="K114" s="200"/>
      <c r="L114" s="179"/>
      <c r="M114" s="201"/>
      <c r="N114" s="202"/>
      <c r="O114" s="203"/>
      <c r="P114" s="204"/>
      <c r="Q114" s="205"/>
      <c r="R114" s="206"/>
      <c r="S114" s="207"/>
      <c r="T114" s="208"/>
      <c r="U114" s="209"/>
      <c r="V114" s="226"/>
      <c r="W114" s="241"/>
      <c r="X114" s="302"/>
      <c r="Y114" s="212">
        <f t="shared" si="40"/>
        <v>0</v>
      </c>
      <c r="Z114" s="212">
        <f t="shared" si="41"/>
        <v>0</v>
      </c>
      <c r="AA114" s="213">
        <f t="shared" si="42"/>
        <v>0</v>
      </c>
      <c r="AB114" s="171"/>
      <c r="AC114" s="303">
        <v>3.6</v>
      </c>
      <c r="AD114" s="216">
        <f t="shared" si="43"/>
        <v>0</v>
      </c>
      <c r="AE114" s="217">
        <f t="shared" si="44"/>
        <v>0</v>
      </c>
      <c r="AF114" s="218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21"/>
      <c r="AX114" s="219"/>
      <c r="AY114" s="219"/>
      <c r="AZ114" s="219"/>
      <c r="BA114" s="219">
        <f>5*Y114</f>
        <v>0</v>
      </c>
      <c r="BB114" s="219"/>
      <c r="BC114" s="219">
        <f>33*Y114</f>
        <v>0</v>
      </c>
      <c r="BD114" s="219"/>
      <c r="BE114" s="219">
        <f>2*Y114</f>
        <v>0</v>
      </c>
      <c r="BF114" s="219"/>
      <c r="BG114" s="219"/>
      <c r="BH114" s="219"/>
      <c r="BI114" s="219"/>
      <c r="BJ114" s="219"/>
      <c r="BK114" s="219"/>
      <c r="BL114" s="221"/>
      <c r="BM114" s="219"/>
      <c r="BN114" s="238"/>
      <c r="BO114" s="219">
        <f>10*Y114</f>
        <v>0</v>
      </c>
      <c r="BP114" s="238"/>
      <c r="BQ114" s="238"/>
      <c r="BR114" s="238"/>
      <c r="BS114" s="238"/>
      <c r="BT114" s="75"/>
      <c r="BU114" s="75"/>
      <c r="BV114" s="76"/>
    </row>
    <row r="115" spans="1:74" ht="30" customHeight="1" x14ac:dyDescent="0.2">
      <c r="A115" s="77"/>
      <c r="B115" s="191" t="s">
        <v>303</v>
      </c>
      <c r="C115" s="192" t="s">
        <v>244</v>
      </c>
      <c r="D115" s="237" t="s">
        <v>304</v>
      </c>
      <c r="E115" s="725" t="s">
        <v>305</v>
      </c>
      <c r="F115" s="195">
        <v>6</v>
      </c>
      <c r="G115" s="304">
        <v>164</v>
      </c>
      <c r="H115" s="197"/>
      <c r="I115" s="198"/>
      <c r="J115" s="199"/>
      <c r="K115" s="200"/>
      <c r="L115" s="179"/>
      <c r="M115" s="201"/>
      <c r="N115" s="202"/>
      <c r="O115" s="203"/>
      <c r="P115" s="204"/>
      <c r="Q115" s="205"/>
      <c r="R115" s="206"/>
      <c r="S115" s="207"/>
      <c r="T115" s="208"/>
      <c r="U115" s="209"/>
      <c r="V115" s="226"/>
      <c r="W115" s="241"/>
      <c r="X115" s="211"/>
      <c r="Y115" s="212">
        <f t="shared" si="40"/>
        <v>0</v>
      </c>
      <c r="Z115" s="212">
        <f t="shared" si="41"/>
        <v>0</v>
      </c>
      <c r="AA115" s="213">
        <f t="shared" si="42"/>
        <v>0</v>
      </c>
      <c r="AB115" s="171"/>
      <c r="AC115" s="215">
        <v>3.3</v>
      </c>
      <c r="AD115" s="216">
        <f t="shared" si="43"/>
        <v>0</v>
      </c>
      <c r="AE115" s="217">
        <f t="shared" si="44"/>
        <v>0</v>
      </c>
      <c r="AF115" s="218"/>
      <c r="AG115" s="219"/>
      <c r="AH115" s="219"/>
      <c r="AI115" s="219">
        <f>3*Y115</f>
        <v>0</v>
      </c>
      <c r="AJ115" s="219">
        <f>3*Y115</f>
        <v>0</v>
      </c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21"/>
      <c r="AX115" s="219"/>
      <c r="AY115" s="219"/>
      <c r="AZ115" s="219"/>
      <c r="BA115" s="219"/>
      <c r="BB115" s="219"/>
      <c r="BC115" s="219">
        <f>8*Y115</f>
        <v>0</v>
      </c>
      <c r="BD115" s="219"/>
      <c r="BE115" s="219">
        <f>17*Y115</f>
        <v>0</v>
      </c>
      <c r="BF115" s="219"/>
      <c r="BG115" s="219"/>
      <c r="BH115" s="219"/>
      <c r="BI115" s="219"/>
      <c r="BJ115" s="219"/>
      <c r="BK115" s="219"/>
      <c r="BL115" s="221"/>
      <c r="BM115" s="219"/>
      <c r="BN115" s="238"/>
      <c r="BO115" s="238"/>
      <c r="BP115" s="219">
        <f>6*Y115</f>
        <v>0</v>
      </c>
      <c r="BQ115" s="238"/>
      <c r="BR115" s="238"/>
      <c r="BS115" s="238"/>
      <c r="BT115" s="75"/>
      <c r="BU115" s="75"/>
      <c r="BV115" s="76"/>
    </row>
    <row r="116" spans="1:74" ht="27" customHeight="1" x14ac:dyDescent="0.2">
      <c r="A116" s="77"/>
      <c r="B116" s="191" t="s">
        <v>306</v>
      </c>
      <c r="C116" s="192" t="s">
        <v>244</v>
      </c>
      <c r="D116" s="237" t="s">
        <v>307</v>
      </c>
      <c r="E116" s="725" t="s">
        <v>308</v>
      </c>
      <c r="F116" s="195">
        <v>3</v>
      </c>
      <c r="G116" s="304">
        <v>116</v>
      </c>
      <c r="H116" s="197"/>
      <c r="I116" s="198"/>
      <c r="J116" s="199"/>
      <c r="K116" s="200"/>
      <c r="L116" s="179"/>
      <c r="M116" s="201"/>
      <c r="N116" s="202"/>
      <c r="O116" s="203"/>
      <c r="P116" s="204"/>
      <c r="Q116" s="205"/>
      <c r="R116" s="206"/>
      <c r="S116" s="207"/>
      <c r="T116" s="208"/>
      <c r="U116" s="209"/>
      <c r="V116" s="226"/>
      <c r="W116" s="241"/>
      <c r="X116" s="211"/>
      <c r="Y116" s="212">
        <f t="shared" si="40"/>
        <v>0</v>
      </c>
      <c r="Z116" s="212">
        <f t="shared" si="41"/>
        <v>0</v>
      </c>
      <c r="AA116" s="213">
        <f t="shared" si="42"/>
        <v>0</v>
      </c>
      <c r="AB116" s="171"/>
      <c r="AC116" s="215">
        <v>2.2999999999999998</v>
      </c>
      <c r="AD116" s="216">
        <f t="shared" si="43"/>
        <v>0</v>
      </c>
      <c r="AE116" s="217">
        <f t="shared" si="44"/>
        <v>0</v>
      </c>
      <c r="AF116" s="218"/>
      <c r="AG116" s="219"/>
      <c r="AH116" s="219"/>
      <c r="AI116" s="219">
        <f t="shared" ref="AI116:AI117" si="51">1*Y116</f>
        <v>0</v>
      </c>
      <c r="AJ116" s="219">
        <f>2*Y116</f>
        <v>0</v>
      </c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21"/>
      <c r="AX116" s="219"/>
      <c r="AY116" s="219"/>
      <c r="AZ116" s="219"/>
      <c r="BA116" s="219"/>
      <c r="BB116" s="219"/>
      <c r="BC116" s="219">
        <f>1*Y116</f>
        <v>0</v>
      </c>
      <c r="BD116" s="219"/>
      <c r="BE116" s="219">
        <f>8*Y116</f>
        <v>0</v>
      </c>
      <c r="BF116" s="219"/>
      <c r="BG116" s="219">
        <f>3*Y116</f>
        <v>0</v>
      </c>
      <c r="BH116" s="219"/>
      <c r="BI116" s="219"/>
      <c r="BJ116" s="219"/>
      <c r="BK116" s="219"/>
      <c r="BL116" s="221"/>
      <c r="BM116" s="219"/>
      <c r="BN116" s="238"/>
      <c r="BO116" s="238"/>
      <c r="BP116" s="238"/>
      <c r="BQ116" s="219">
        <f>3*Y116</f>
        <v>0</v>
      </c>
      <c r="BR116" s="238"/>
      <c r="BS116" s="238"/>
      <c r="BT116" s="75"/>
      <c r="BU116" s="75"/>
      <c r="BV116" s="76"/>
    </row>
    <row r="117" spans="1:74" ht="30" customHeight="1" x14ac:dyDescent="0.2">
      <c r="A117" s="77"/>
      <c r="B117" s="191" t="s">
        <v>309</v>
      </c>
      <c r="C117" s="192" t="s">
        <v>244</v>
      </c>
      <c r="D117" s="237" t="s">
        <v>310</v>
      </c>
      <c r="E117" s="725" t="s">
        <v>311</v>
      </c>
      <c r="F117" s="195">
        <v>1</v>
      </c>
      <c r="G117" s="304">
        <v>52</v>
      </c>
      <c r="H117" s="197"/>
      <c r="I117" s="198"/>
      <c r="J117" s="199"/>
      <c r="K117" s="200"/>
      <c r="L117" s="179"/>
      <c r="M117" s="201"/>
      <c r="N117" s="202"/>
      <c r="O117" s="203"/>
      <c r="P117" s="204"/>
      <c r="Q117" s="205"/>
      <c r="R117" s="206"/>
      <c r="S117" s="207"/>
      <c r="T117" s="208"/>
      <c r="U117" s="209"/>
      <c r="V117" s="226"/>
      <c r="W117" s="241"/>
      <c r="X117" s="211"/>
      <c r="Y117" s="212">
        <f t="shared" si="40"/>
        <v>0</v>
      </c>
      <c r="Z117" s="212">
        <f t="shared" si="41"/>
        <v>0</v>
      </c>
      <c r="AA117" s="213">
        <f t="shared" si="42"/>
        <v>0</v>
      </c>
      <c r="AB117" s="171"/>
      <c r="AC117" s="215">
        <v>1</v>
      </c>
      <c r="AD117" s="216">
        <f t="shared" si="43"/>
        <v>0</v>
      </c>
      <c r="AE117" s="217">
        <f t="shared" si="44"/>
        <v>0</v>
      </c>
      <c r="AF117" s="218"/>
      <c r="AG117" s="219"/>
      <c r="AH117" s="219"/>
      <c r="AI117" s="219">
        <f t="shared" si="51"/>
        <v>0</v>
      </c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21"/>
      <c r="AX117" s="219"/>
      <c r="AY117" s="219"/>
      <c r="AZ117" s="219"/>
      <c r="BA117" s="219"/>
      <c r="BB117" s="219"/>
      <c r="BC117" s="219">
        <f>5*Y117</f>
        <v>0</v>
      </c>
      <c r="BD117" s="219"/>
      <c r="BE117" s="219">
        <f>1*Y117</f>
        <v>0</v>
      </c>
      <c r="BF117" s="219"/>
      <c r="BG117" s="219"/>
      <c r="BH117" s="219"/>
      <c r="BI117" s="219"/>
      <c r="BJ117" s="219"/>
      <c r="BK117" s="219"/>
      <c r="BL117" s="221"/>
      <c r="BM117" s="219"/>
      <c r="BN117" s="238"/>
      <c r="BO117" s="238"/>
      <c r="BP117" s="238"/>
      <c r="BQ117" s="219">
        <f>1*Y117</f>
        <v>0</v>
      </c>
      <c r="BR117" s="238"/>
      <c r="BS117" s="238"/>
      <c r="BT117" s="75"/>
      <c r="BU117" s="75"/>
      <c r="BV117" s="76"/>
    </row>
    <row r="118" spans="1:74" ht="30" customHeight="1" x14ac:dyDescent="0.2">
      <c r="A118" s="77"/>
      <c r="B118" s="191" t="s">
        <v>312</v>
      </c>
      <c r="C118" s="192" t="s">
        <v>244</v>
      </c>
      <c r="D118" s="239" t="s">
        <v>313</v>
      </c>
      <c r="E118" s="725" t="s">
        <v>314</v>
      </c>
      <c r="F118" s="195">
        <v>10</v>
      </c>
      <c r="G118" s="304">
        <v>95</v>
      </c>
      <c r="H118" s="197"/>
      <c r="I118" s="198"/>
      <c r="J118" s="199"/>
      <c r="K118" s="200"/>
      <c r="L118" s="179"/>
      <c r="M118" s="201"/>
      <c r="N118" s="202"/>
      <c r="O118" s="203"/>
      <c r="P118" s="204"/>
      <c r="Q118" s="205"/>
      <c r="R118" s="206"/>
      <c r="S118" s="207"/>
      <c r="T118" s="208"/>
      <c r="U118" s="209"/>
      <c r="V118" s="226"/>
      <c r="W118" s="241"/>
      <c r="X118" s="211"/>
      <c r="Y118" s="212">
        <f t="shared" si="40"/>
        <v>0</v>
      </c>
      <c r="Z118" s="212">
        <f t="shared" si="41"/>
        <v>0</v>
      </c>
      <c r="AA118" s="213">
        <f t="shared" si="42"/>
        <v>0</v>
      </c>
      <c r="AB118" s="171"/>
      <c r="AC118" s="215">
        <v>1.3</v>
      </c>
      <c r="AD118" s="216">
        <f t="shared" si="43"/>
        <v>0</v>
      </c>
      <c r="AE118" s="217">
        <f t="shared" si="44"/>
        <v>0</v>
      </c>
      <c r="AF118" s="218"/>
      <c r="AG118" s="219"/>
      <c r="AH118" s="219">
        <f>1*Y118</f>
        <v>0</v>
      </c>
      <c r="AI118" s="219">
        <f>8*Y118</f>
        <v>0</v>
      </c>
      <c r="AJ118" s="219">
        <f>1*Y118</f>
        <v>0</v>
      </c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21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21"/>
      <c r="BM118" s="219"/>
      <c r="BN118" s="219">
        <f>10*Y118</f>
        <v>0</v>
      </c>
      <c r="BO118" s="238"/>
      <c r="BP118" s="238"/>
      <c r="BQ118" s="238"/>
      <c r="BR118" s="238"/>
      <c r="BS118" s="238"/>
      <c r="BT118" s="75"/>
      <c r="BU118" s="75"/>
      <c r="BV118" s="76"/>
    </row>
    <row r="119" spans="1:74" ht="30" customHeight="1" x14ac:dyDescent="0.2">
      <c r="A119" s="77"/>
      <c r="B119" s="191" t="s">
        <v>315</v>
      </c>
      <c r="C119" s="192" t="s">
        <v>244</v>
      </c>
      <c r="D119" s="237" t="s">
        <v>316</v>
      </c>
      <c r="E119" s="725" t="s">
        <v>317</v>
      </c>
      <c r="F119" s="195">
        <v>10</v>
      </c>
      <c r="G119" s="304">
        <v>174.6</v>
      </c>
      <c r="H119" s="197"/>
      <c r="I119" s="198"/>
      <c r="J119" s="199"/>
      <c r="K119" s="200"/>
      <c r="L119" s="179"/>
      <c r="M119" s="201"/>
      <c r="N119" s="202"/>
      <c r="O119" s="203"/>
      <c r="P119" s="204"/>
      <c r="Q119" s="205"/>
      <c r="R119" s="206"/>
      <c r="S119" s="207"/>
      <c r="T119" s="208"/>
      <c r="U119" s="209"/>
      <c r="V119" s="226"/>
      <c r="W119" s="241"/>
      <c r="X119" s="211"/>
      <c r="Y119" s="212">
        <f t="shared" si="40"/>
        <v>0</v>
      </c>
      <c r="Z119" s="212">
        <f t="shared" si="41"/>
        <v>0</v>
      </c>
      <c r="AA119" s="213">
        <f t="shared" si="42"/>
        <v>0</v>
      </c>
      <c r="AB119" s="171"/>
      <c r="AC119" s="215">
        <v>3.2</v>
      </c>
      <c r="AD119" s="216">
        <f t="shared" si="43"/>
        <v>0</v>
      </c>
      <c r="AE119" s="217">
        <f t="shared" si="44"/>
        <v>0</v>
      </c>
      <c r="AF119" s="218"/>
      <c r="AG119" s="219"/>
      <c r="AH119" s="219"/>
      <c r="AI119" s="219">
        <f>6*Y119</f>
        <v>0</v>
      </c>
      <c r="AJ119" s="219">
        <f>4*Y119</f>
        <v>0</v>
      </c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21"/>
      <c r="AX119" s="219"/>
      <c r="AY119" s="219"/>
      <c r="AZ119" s="219"/>
      <c r="BA119" s="219"/>
      <c r="BB119" s="219"/>
      <c r="BC119" s="219">
        <f>2*Y119</f>
        <v>0</v>
      </c>
      <c r="BD119" s="219"/>
      <c r="BE119" s="219">
        <f>8*Y119</f>
        <v>0</v>
      </c>
      <c r="BF119" s="219"/>
      <c r="BG119" s="219"/>
      <c r="BH119" s="219"/>
      <c r="BI119" s="219"/>
      <c r="BJ119" s="219"/>
      <c r="BK119" s="219"/>
      <c r="BL119" s="221"/>
      <c r="BM119" s="219"/>
      <c r="BN119" s="238"/>
      <c r="BO119" s="238"/>
      <c r="BP119" s="219">
        <f>10*Y119</f>
        <v>0</v>
      </c>
      <c r="BQ119" s="238"/>
      <c r="BR119" s="238"/>
      <c r="BS119" s="238"/>
      <c r="BT119" s="75"/>
      <c r="BU119" s="75"/>
      <c r="BV119" s="76"/>
    </row>
    <row r="120" spans="1:74" ht="30" customHeight="1" x14ac:dyDescent="0.2">
      <c r="A120" s="77"/>
      <c r="B120" s="191" t="s">
        <v>318</v>
      </c>
      <c r="C120" s="192" t="s">
        <v>244</v>
      </c>
      <c r="D120" s="237" t="s">
        <v>319</v>
      </c>
      <c r="E120" s="725" t="s">
        <v>320</v>
      </c>
      <c r="F120" s="195">
        <v>3</v>
      </c>
      <c r="G120" s="304">
        <v>117.5</v>
      </c>
      <c r="H120" s="197"/>
      <c r="I120" s="198"/>
      <c r="J120" s="199"/>
      <c r="K120" s="200"/>
      <c r="L120" s="179"/>
      <c r="M120" s="201"/>
      <c r="N120" s="202"/>
      <c r="O120" s="203"/>
      <c r="P120" s="204"/>
      <c r="Q120" s="205"/>
      <c r="R120" s="206"/>
      <c r="S120" s="207"/>
      <c r="T120" s="208"/>
      <c r="U120" s="209"/>
      <c r="V120" s="226"/>
      <c r="W120" s="241"/>
      <c r="X120" s="211"/>
      <c r="Y120" s="212">
        <f t="shared" si="40"/>
        <v>0</v>
      </c>
      <c r="Z120" s="212">
        <f t="shared" si="41"/>
        <v>0</v>
      </c>
      <c r="AA120" s="213">
        <f t="shared" si="42"/>
        <v>0</v>
      </c>
      <c r="AB120" s="171"/>
      <c r="AC120" s="215">
        <v>2.4</v>
      </c>
      <c r="AD120" s="216">
        <f t="shared" si="43"/>
        <v>0</v>
      </c>
      <c r="AE120" s="217">
        <f t="shared" si="44"/>
        <v>0</v>
      </c>
      <c r="AF120" s="218"/>
      <c r="AG120" s="219"/>
      <c r="AH120" s="219"/>
      <c r="AI120" s="219"/>
      <c r="AJ120" s="219">
        <f>1*Y120</f>
        <v>0</v>
      </c>
      <c r="AK120" s="219">
        <f>2*Y120</f>
        <v>0</v>
      </c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21"/>
      <c r="AX120" s="219"/>
      <c r="AY120" s="219"/>
      <c r="AZ120" s="219"/>
      <c r="BA120" s="219"/>
      <c r="BB120" s="219"/>
      <c r="BC120" s="219"/>
      <c r="BD120" s="219"/>
      <c r="BE120" s="219">
        <f>3*Y120</f>
        <v>0</v>
      </c>
      <c r="BF120" s="219"/>
      <c r="BG120" s="219"/>
      <c r="BH120" s="219"/>
      <c r="BI120" s="219"/>
      <c r="BJ120" s="219"/>
      <c r="BK120" s="219"/>
      <c r="BL120" s="221"/>
      <c r="BM120" s="219"/>
      <c r="BN120" s="238"/>
      <c r="BO120" s="238"/>
      <c r="BP120" s="238"/>
      <c r="BQ120" s="219">
        <f>3*Y120</f>
        <v>0</v>
      </c>
      <c r="BR120" s="238"/>
      <c r="BS120" s="238"/>
      <c r="BT120" s="75"/>
      <c r="BU120" s="75"/>
      <c r="BV120" s="76"/>
    </row>
    <row r="121" spans="1:74" ht="30" customHeight="1" x14ac:dyDescent="0.2">
      <c r="A121" s="77"/>
      <c r="B121" s="191" t="s">
        <v>321</v>
      </c>
      <c r="C121" s="192" t="s">
        <v>244</v>
      </c>
      <c r="D121" s="237" t="s">
        <v>322</v>
      </c>
      <c r="E121" s="725" t="s">
        <v>323</v>
      </c>
      <c r="F121" s="195">
        <v>2</v>
      </c>
      <c r="G121" s="304">
        <v>99</v>
      </c>
      <c r="H121" s="197"/>
      <c r="I121" s="198"/>
      <c r="J121" s="199"/>
      <c r="K121" s="200"/>
      <c r="L121" s="179"/>
      <c r="M121" s="201"/>
      <c r="N121" s="202"/>
      <c r="O121" s="203"/>
      <c r="P121" s="204"/>
      <c r="Q121" s="205"/>
      <c r="R121" s="206"/>
      <c r="S121" s="207"/>
      <c r="T121" s="208"/>
      <c r="U121" s="209"/>
      <c r="V121" s="226"/>
      <c r="W121" s="241"/>
      <c r="X121" s="211"/>
      <c r="Y121" s="212">
        <f t="shared" si="40"/>
        <v>0</v>
      </c>
      <c r="Z121" s="212">
        <f t="shared" si="41"/>
        <v>0</v>
      </c>
      <c r="AA121" s="213">
        <f t="shared" si="42"/>
        <v>0</v>
      </c>
      <c r="AB121" s="171"/>
      <c r="AC121" s="215">
        <v>2</v>
      </c>
      <c r="AD121" s="216">
        <f t="shared" si="43"/>
        <v>0</v>
      </c>
      <c r="AE121" s="217">
        <f t="shared" si="44"/>
        <v>0</v>
      </c>
      <c r="AF121" s="218"/>
      <c r="AG121" s="219"/>
      <c r="AH121" s="219"/>
      <c r="AI121" s="219"/>
      <c r="AJ121" s="219"/>
      <c r="AK121" s="219"/>
      <c r="AL121" s="219"/>
      <c r="AM121" s="219">
        <f>2*Y121</f>
        <v>0</v>
      </c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21"/>
      <c r="AX121" s="219"/>
      <c r="AY121" s="219"/>
      <c r="AZ121" s="219"/>
      <c r="BA121" s="219"/>
      <c r="BB121" s="219"/>
      <c r="BC121" s="219"/>
      <c r="BD121" s="219"/>
      <c r="BE121" s="219">
        <f>2*Y121</f>
        <v>0</v>
      </c>
      <c r="BF121" s="219"/>
      <c r="BG121" s="219"/>
      <c r="BH121" s="219"/>
      <c r="BI121" s="219"/>
      <c r="BJ121" s="219"/>
      <c r="BK121" s="219"/>
      <c r="BL121" s="221"/>
      <c r="BM121" s="219"/>
      <c r="BN121" s="238"/>
      <c r="BO121" s="238"/>
      <c r="BP121" s="238"/>
      <c r="BQ121" s="219">
        <f>2*Y121</f>
        <v>0</v>
      </c>
      <c r="BR121" s="238"/>
      <c r="BS121" s="238"/>
      <c r="BT121" s="75"/>
      <c r="BU121" s="75"/>
      <c r="BV121" s="76"/>
    </row>
    <row r="122" spans="1:74" ht="30" customHeight="1" x14ac:dyDescent="0.2">
      <c r="A122" s="77"/>
      <c r="B122" s="191" t="s">
        <v>324</v>
      </c>
      <c r="C122" s="192" t="s">
        <v>244</v>
      </c>
      <c r="D122" s="237" t="s">
        <v>325</v>
      </c>
      <c r="E122" s="725" t="s">
        <v>326</v>
      </c>
      <c r="F122" s="195">
        <v>1</v>
      </c>
      <c r="G122" s="304">
        <v>57</v>
      </c>
      <c r="H122" s="197"/>
      <c r="I122" s="198"/>
      <c r="J122" s="199"/>
      <c r="K122" s="200"/>
      <c r="L122" s="179"/>
      <c r="M122" s="201"/>
      <c r="N122" s="202"/>
      <c r="O122" s="203"/>
      <c r="P122" s="204"/>
      <c r="Q122" s="205"/>
      <c r="R122" s="206"/>
      <c r="S122" s="207"/>
      <c r="T122" s="208"/>
      <c r="U122" s="209"/>
      <c r="V122" s="226"/>
      <c r="W122" s="241"/>
      <c r="X122" s="211"/>
      <c r="Y122" s="212">
        <f t="shared" si="40"/>
        <v>0</v>
      </c>
      <c r="Z122" s="212">
        <f t="shared" si="41"/>
        <v>0</v>
      </c>
      <c r="AA122" s="213">
        <f t="shared" si="42"/>
        <v>0</v>
      </c>
      <c r="AB122" s="171"/>
      <c r="AC122" s="215">
        <v>1.1000000000000001</v>
      </c>
      <c r="AD122" s="216">
        <f t="shared" si="43"/>
        <v>0</v>
      </c>
      <c r="AE122" s="217">
        <f t="shared" si="44"/>
        <v>0</v>
      </c>
      <c r="AF122" s="218"/>
      <c r="AG122" s="219"/>
      <c r="AH122" s="219"/>
      <c r="AI122" s="219"/>
      <c r="AJ122" s="219">
        <f>1*Y122</f>
        <v>0</v>
      </c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21"/>
      <c r="AX122" s="219"/>
      <c r="AY122" s="219"/>
      <c r="AZ122" s="219"/>
      <c r="BA122" s="219"/>
      <c r="BB122" s="219"/>
      <c r="BC122" s="219"/>
      <c r="BD122" s="219"/>
      <c r="BE122" s="219">
        <f>1*Y122</f>
        <v>0</v>
      </c>
      <c r="BF122" s="219"/>
      <c r="BG122" s="219"/>
      <c r="BH122" s="219"/>
      <c r="BI122" s="219"/>
      <c r="BJ122" s="219"/>
      <c r="BK122" s="219"/>
      <c r="BL122" s="221"/>
      <c r="BM122" s="219"/>
      <c r="BN122" s="238"/>
      <c r="BO122" s="238"/>
      <c r="BP122" s="238"/>
      <c r="BQ122" s="219">
        <f>1*Y122</f>
        <v>0</v>
      </c>
      <c r="BR122" s="238"/>
      <c r="BS122" s="238"/>
      <c r="BT122" s="75"/>
      <c r="BU122" s="75"/>
      <c r="BV122" s="76"/>
    </row>
    <row r="123" spans="1:74" ht="30" customHeight="1" x14ac:dyDescent="0.2">
      <c r="A123" s="77"/>
      <c r="B123" s="191" t="s">
        <v>327</v>
      </c>
      <c r="C123" s="192" t="s">
        <v>244</v>
      </c>
      <c r="D123" s="237" t="s">
        <v>328</v>
      </c>
      <c r="E123" s="305"/>
      <c r="F123" s="195">
        <v>12</v>
      </c>
      <c r="G123" s="304">
        <v>180</v>
      </c>
      <c r="H123" s="197"/>
      <c r="I123" s="198"/>
      <c r="J123" s="199"/>
      <c r="K123" s="200"/>
      <c r="L123" s="179"/>
      <c r="M123" s="201"/>
      <c r="N123" s="202"/>
      <c r="O123" s="203"/>
      <c r="P123" s="204"/>
      <c r="Q123" s="205"/>
      <c r="R123" s="206"/>
      <c r="S123" s="207"/>
      <c r="T123" s="208"/>
      <c r="U123" s="209"/>
      <c r="V123" s="226"/>
      <c r="W123" s="241"/>
      <c r="X123" s="211"/>
      <c r="Y123" s="212">
        <f t="shared" si="40"/>
        <v>0</v>
      </c>
      <c r="Z123" s="212">
        <f t="shared" si="41"/>
        <v>0</v>
      </c>
      <c r="AA123" s="213">
        <f t="shared" si="42"/>
        <v>0</v>
      </c>
      <c r="AB123" s="171"/>
      <c r="AC123" s="215">
        <v>3.6</v>
      </c>
      <c r="AD123" s="216">
        <f t="shared" si="43"/>
        <v>0</v>
      </c>
      <c r="AE123" s="217">
        <f t="shared" si="44"/>
        <v>0</v>
      </c>
      <c r="AF123" s="218"/>
      <c r="AG123" s="219"/>
      <c r="AH123" s="219"/>
      <c r="AI123" s="219">
        <f>6*Y123</f>
        <v>0</v>
      </c>
      <c r="AJ123" s="219">
        <f>6*Y123</f>
        <v>0</v>
      </c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21"/>
      <c r="AX123" s="219"/>
      <c r="AY123" s="219"/>
      <c r="AZ123" s="219"/>
      <c r="BA123" s="219">
        <f>24*Y123</f>
        <v>0</v>
      </c>
      <c r="BB123" s="219"/>
      <c r="BC123" s="219">
        <f>12*Y123</f>
        <v>0</v>
      </c>
      <c r="BD123" s="219"/>
      <c r="BE123" s="219"/>
      <c r="BF123" s="219"/>
      <c r="BG123" s="219"/>
      <c r="BH123" s="219"/>
      <c r="BI123" s="219"/>
      <c r="BJ123" s="219"/>
      <c r="BK123" s="219"/>
      <c r="BL123" s="221"/>
      <c r="BM123" s="219"/>
      <c r="BN123" s="219"/>
      <c r="BO123" s="219">
        <f>12*Y123</f>
        <v>0</v>
      </c>
      <c r="BP123" s="238"/>
      <c r="BQ123" s="238"/>
      <c r="BR123" s="238"/>
      <c r="BS123" s="238"/>
      <c r="BT123" s="75"/>
      <c r="BU123" s="75"/>
      <c r="BV123" s="76"/>
    </row>
    <row r="124" spans="1:74" ht="30" customHeight="1" x14ac:dyDescent="0.2">
      <c r="A124" s="77"/>
      <c r="B124" s="191" t="s">
        <v>329</v>
      </c>
      <c r="C124" s="192" t="s">
        <v>244</v>
      </c>
      <c r="D124" s="237" t="s">
        <v>330</v>
      </c>
      <c r="E124" s="305"/>
      <c r="F124" s="195">
        <v>6</v>
      </c>
      <c r="G124" s="304">
        <v>204</v>
      </c>
      <c r="H124" s="197"/>
      <c r="I124" s="198"/>
      <c r="J124" s="199"/>
      <c r="K124" s="200"/>
      <c r="L124" s="179"/>
      <c r="M124" s="201"/>
      <c r="N124" s="202"/>
      <c r="O124" s="203"/>
      <c r="P124" s="204"/>
      <c r="Q124" s="205"/>
      <c r="R124" s="206"/>
      <c r="S124" s="207"/>
      <c r="T124" s="208"/>
      <c r="U124" s="209"/>
      <c r="V124" s="226"/>
      <c r="W124" s="241"/>
      <c r="X124" s="211"/>
      <c r="Y124" s="212">
        <f t="shared" si="40"/>
        <v>0</v>
      </c>
      <c r="Z124" s="212">
        <f t="shared" si="41"/>
        <v>0</v>
      </c>
      <c r="AA124" s="213">
        <f t="shared" si="42"/>
        <v>0</v>
      </c>
      <c r="AB124" s="171"/>
      <c r="AC124" s="215">
        <v>4.5999999999999996</v>
      </c>
      <c r="AD124" s="216">
        <f t="shared" si="43"/>
        <v>0</v>
      </c>
      <c r="AE124" s="217">
        <f t="shared" si="44"/>
        <v>0</v>
      </c>
      <c r="AF124" s="218"/>
      <c r="AG124" s="219"/>
      <c r="AH124" s="219"/>
      <c r="AI124" s="219"/>
      <c r="AJ124" s="219">
        <f>1*Y124</f>
        <v>0</v>
      </c>
      <c r="AK124" s="219">
        <f>5*Y124</f>
        <v>0</v>
      </c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21"/>
      <c r="AX124" s="219"/>
      <c r="AY124" s="219"/>
      <c r="AZ124" s="219"/>
      <c r="BA124" s="219"/>
      <c r="BB124" s="219"/>
      <c r="BC124" s="219">
        <f>18*Y124</f>
        <v>0</v>
      </c>
      <c r="BD124" s="219"/>
      <c r="BE124" s="219"/>
      <c r="BF124" s="219"/>
      <c r="BG124" s="219"/>
      <c r="BH124" s="219"/>
      <c r="BI124" s="219"/>
      <c r="BJ124" s="219"/>
      <c r="BK124" s="219"/>
      <c r="BL124" s="221"/>
      <c r="BM124" s="219"/>
      <c r="BN124" s="238"/>
      <c r="BO124" s="238"/>
      <c r="BP124" s="238"/>
      <c r="BQ124" s="219">
        <f>6*Y124</f>
        <v>0</v>
      </c>
      <c r="BR124" s="238"/>
      <c r="BS124" s="238"/>
      <c r="BT124" s="75"/>
      <c r="BU124" s="75"/>
      <c r="BV124" s="76"/>
    </row>
    <row r="125" spans="1:74" ht="30" customHeight="1" x14ac:dyDescent="0.2">
      <c r="A125" s="77"/>
      <c r="B125" s="191" t="s">
        <v>331</v>
      </c>
      <c r="C125" s="192" t="s">
        <v>244</v>
      </c>
      <c r="D125" s="237" t="s">
        <v>332</v>
      </c>
      <c r="E125" s="305"/>
      <c r="F125" s="195">
        <v>12</v>
      </c>
      <c r="G125" s="304">
        <v>253</v>
      </c>
      <c r="H125" s="197"/>
      <c r="I125" s="198"/>
      <c r="J125" s="199"/>
      <c r="K125" s="200"/>
      <c r="L125" s="179"/>
      <c r="M125" s="201"/>
      <c r="N125" s="202"/>
      <c r="O125" s="203"/>
      <c r="P125" s="204"/>
      <c r="Q125" s="205"/>
      <c r="R125" s="206"/>
      <c r="S125" s="207"/>
      <c r="T125" s="208"/>
      <c r="U125" s="209"/>
      <c r="V125" s="226"/>
      <c r="W125" s="241"/>
      <c r="X125" s="211"/>
      <c r="Y125" s="212">
        <f t="shared" si="40"/>
        <v>0</v>
      </c>
      <c r="Z125" s="212">
        <f t="shared" si="41"/>
        <v>0</v>
      </c>
      <c r="AA125" s="213">
        <f t="shared" si="42"/>
        <v>0</v>
      </c>
      <c r="AB125" s="171"/>
      <c r="AC125" s="215">
        <v>5.2</v>
      </c>
      <c r="AD125" s="216">
        <f t="shared" si="43"/>
        <v>0</v>
      </c>
      <c r="AE125" s="217">
        <f t="shared" si="44"/>
        <v>0</v>
      </c>
      <c r="AF125" s="218"/>
      <c r="AG125" s="219"/>
      <c r="AH125" s="219"/>
      <c r="AI125" s="219">
        <f>1*Y125</f>
        <v>0</v>
      </c>
      <c r="AJ125" s="219">
        <f>8*Y125</f>
        <v>0</v>
      </c>
      <c r="AK125" s="219">
        <f>3*Y125</f>
        <v>0</v>
      </c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21"/>
      <c r="AX125" s="219"/>
      <c r="AY125" s="219"/>
      <c r="AZ125" s="219"/>
      <c r="BA125" s="219">
        <f>5*Y125</f>
        <v>0</v>
      </c>
      <c r="BB125" s="219"/>
      <c r="BC125" s="219">
        <f>7*Y125</f>
        <v>0</v>
      </c>
      <c r="BD125" s="219"/>
      <c r="BE125" s="219"/>
      <c r="BF125" s="219"/>
      <c r="BG125" s="219"/>
      <c r="BH125" s="219"/>
      <c r="BI125" s="219"/>
      <c r="BJ125" s="219"/>
      <c r="BK125" s="219"/>
      <c r="BL125" s="221"/>
      <c r="BM125" s="219"/>
      <c r="BN125" s="219"/>
      <c r="BO125" s="219">
        <f>12*Y125</f>
        <v>0</v>
      </c>
      <c r="BP125" s="238"/>
      <c r="BQ125" s="238"/>
      <c r="BR125" s="238"/>
      <c r="BS125" s="238"/>
      <c r="BT125" s="75"/>
      <c r="BU125" s="75"/>
      <c r="BV125" s="76"/>
    </row>
    <row r="126" spans="1:74" ht="30" customHeight="1" x14ac:dyDescent="0.2">
      <c r="A126" s="77"/>
      <c r="B126" s="191" t="s">
        <v>333</v>
      </c>
      <c r="C126" s="192" t="s">
        <v>244</v>
      </c>
      <c r="D126" s="237" t="s">
        <v>334</v>
      </c>
      <c r="E126" s="305"/>
      <c r="F126" s="195">
        <v>6</v>
      </c>
      <c r="G126" s="304">
        <v>398</v>
      </c>
      <c r="H126" s="197"/>
      <c r="I126" s="198"/>
      <c r="J126" s="199"/>
      <c r="K126" s="200"/>
      <c r="L126" s="179"/>
      <c r="M126" s="201"/>
      <c r="N126" s="202"/>
      <c r="O126" s="203"/>
      <c r="P126" s="204"/>
      <c r="Q126" s="205"/>
      <c r="R126" s="206"/>
      <c r="S126" s="207"/>
      <c r="T126" s="208"/>
      <c r="U126" s="209"/>
      <c r="V126" s="226"/>
      <c r="W126" s="241"/>
      <c r="X126" s="211"/>
      <c r="Y126" s="212">
        <f t="shared" si="40"/>
        <v>0</v>
      </c>
      <c r="Z126" s="212">
        <f t="shared" si="41"/>
        <v>0</v>
      </c>
      <c r="AA126" s="213">
        <f t="shared" si="42"/>
        <v>0</v>
      </c>
      <c r="AB126" s="171"/>
      <c r="AC126" s="215">
        <v>6.4</v>
      </c>
      <c r="AD126" s="216">
        <f t="shared" si="43"/>
        <v>0</v>
      </c>
      <c r="AE126" s="217">
        <f t="shared" si="44"/>
        <v>0</v>
      </c>
      <c r="AF126" s="218"/>
      <c r="AG126" s="219"/>
      <c r="AH126" s="219"/>
      <c r="AI126" s="219"/>
      <c r="AJ126" s="219"/>
      <c r="AK126" s="219"/>
      <c r="AL126" s="219"/>
      <c r="AM126" s="219"/>
      <c r="AN126" s="219">
        <f>3*Y126</f>
        <v>0</v>
      </c>
      <c r="AO126" s="219"/>
      <c r="AP126" s="219">
        <f>3*Y126</f>
        <v>0</v>
      </c>
      <c r="AQ126" s="219"/>
      <c r="AR126" s="219"/>
      <c r="AS126" s="219"/>
      <c r="AT126" s="219"/>
      <c r="AU126" s="219"/>
      <c r="AV126" s="219"/>
      <c r="AW126" s="221"/>
      <c r="AX126" s="219"/>
      <c r="AY126" s="219"/>
      <c r="AZ126" s="219"/>
      <c r="BA126" s="219"/>
      <c r="BB126" s="219"/>
      <c r="BC126" s="219">
        <f>17*Y126</f>
        <v>0</v>
      </c>
      <c r="BD126" s="219"/>
      <c r="BE126" s="219">
        <f>5*Y126</f>
        <v>0</v>
      </c>
      <c r="BF126" s="219"/>
      <c r="BG126" s="219"/>
      <c r="BH126" s="219"/>
      <c r="BI126" s="219"/>
      <c r="BJ126" s="219"/>
      <c r="BK126" s="219"/>
      <c r="BL126" s="221"/>
      <c r="BM126" s="219"/>
      <c r="BN126" s="238"/>
      <c r="BO126" s="238"/>
      <c r="BP126" s="238"/>
      <c r="BQ126" s="238"/>
      <c r="BR126" s="219">
        <f>6*Y126</f>
        <v>0</v>
      </c>
      <c r="BS126" s="238"/>
      <c r="BT126" s="75"/>
      <c r="BU126" s="75"/>
      <c r="BV126" s="76"/>
    </row>
    <row r="127" spans="1:74" ht="30" customHeight="1" x14ac:dyDescent="0.2">
      <c r="A127" s="77"/>
      <c r="B127" s="191" t="s">
        <v>335</v>
      </c>
      <c r="C127" s="192" t="s">
        <v>244</v>
      </c>
      <c r="D127" s="237" t="s">
        <v>336</v>
      </c>
      <c r="E127" s="305"/>
      <c r="F127" s="195">
        <v>6</v>
      </c>
      <c r="G127" s="304">
        <v>481.6</v>
      </c>
      <c r="H127" s="197"/>
      <c r="I127" s="198"/>
      <c r="J127" s="199"/>
      <c r="K127" s="200"/>
      <c r="L127" s="179"/>
      <c r="M127" s="201"/>
      <c r="N127" s="202"/>
      <c r="O127" s="203"/>
      <c r="P127" s="204"/>
      <c r="Q127" s="205"/>
      <c r="R127" s="206"/>
      <c r="S127" s="207"/>
      <c r="T127" s="208"/>
      <c r="U127" s="209"/>
      <c r="V127" s="226"/>
      <c r="W127" s="241"/>
      <c r="X127" s="211"/>
      <c r="Y127" s="212">
        <f t="shared" si="40"/>
        <v>0</v>
      </c>
      <c r="Z127" s="212">
        <f t="shared" si="41"/>
        <v>0</v>
      </c>
      <c r="AA127" s="213">
        <f t="shared" si="42"/>
        <v>0</v>
      </c>
      <c r="AB127" s="171"/>
      <c r="AC127" s="215">
        <v>10.5</v>
      </c>
      <c r="AD127" s="216">
        <f t="shared" si="43"/>
        <v>0</v>
      </c>
      <c r="AE127" s="217">
        <f t="shared" si="44"/>
        <v>0</v>
      </c>
      <c r="AF127" s="218"/>
      <c r="AG127" s="219"/>
      <c r="AH127" s="219"/>
      <c r="AI127" s="219"/>
      <c r="AJ127" s="219"/>
      <c r="AK127" s="219"/>
      <c r="AL127" s="219">
        <f>2*Y127</f>
        <v>0</v>
      </c>
      <c r="AM127" s="219">
        <f t="shared" ref="AM127:AM129" si="52">1*Y127</f>
        <v>0</v>
      </c>
      <c r="AN127" s="219">
        <f>1*Y127</f>
        <v>0</v>
      </c>
      <c r="AO127" s="219"/>
      <c r="AP127" s="219">
        <f>1*Y127</f>
        <v>0</v>
      </c>
      <c r="AQ127" s="219"/>
      <c r="AR127" s="219">
        <f>1*Y127</f>
        <v>0</v>
      </c>
      <c r="AS127" s="219"/>
      <c r="AT127" s="219"/>
      <c r="AU127" s="219"/>
      <c r="AV127" s="219"/>
      <c r="AW127" s="221"/>
      <c r="AX127" s="219"/>
      <c r="AY127" s="219"/>
      <c r="AZ127" s="219"/>
      <c r="BA127" s="219">
        <f>1*Y127</f>
        <v>0</v>
      </c>
      <c r="BB127" s="219"/>
      <c r="BC127" s="219">
        <f>22*Y127</f>
        <v>0</v>
      </c>
      <c r="BD127" s="219"/>
      <c r="BE127" s="219"/>
      <c r="BF127" s="219"/>
      <c r="BG127" s="219"/>
      <c r="BH127" s="219"/>
      <c r="BI127" s="219"/>
      <c r="BJ127" s="219"/>
      <c r="BK127" s="219"/>
      <c r="BL127" s="221"/>
      <c r="BM127" s="219"/>
      <c r="BN127" s="238"/>
      <c r="BO127" s="238"/>
      <c r="BP127" s="238"/>
      <c r="BQ127" s="219">
        <f t="shared" ref="BQ127:BQ128" si="53">6*Y127</f>
        <v>0</v>
      </c>
      <c r="BR127" s="238"/>
      <c r="BS127" s="238"/>
      <c r="BT127" s="75"/>
      <c r="BU127" s="75"/>
      <c r="BV127" s="76"/>
    </row>
    <row r="128" spans="1:74" ht="30" customHeight="1" x14ac:dyDescent="0.2">
      <c r="A128" s="77"/>
      <c r="B128" s="191" t="s">
        <v>337</v>
      </c>
      <c r="C128" s="192" t="s">
        <v>244</v>
      </c>
      <c r="D128" s="237" t="s">
        <v>338</v>
      </c>
      <c r="E128" s="305"/>
      <c r="F128" s="195">
        <v>6</v>
      </c>
      <c r="G128" s="304">
        <v>286.60000000000002</v>
      </c>
      <c r="H128" s="197"/>
      <c r="I128" s="198"/>
      <c r="J128" s="199"/>
      <c r="K128" s="200"/>
      <c r="L128" s="179"/>
      <c r="M128" s="201"/>
      <c r="N128" s="202"/>
      <c r="O128" s="203"/>
      <c r="P128" s="204"/>
      <c r="Q128" s="205"/>
      <c r="R128" s="206"/>
      <c r="S128" s="207"/>
      <c r="T128" s="208"/>
      <c r="U128" s="209"/>
      <c r="V128" s="226"/>
      <c r="W128" s="241"/>
      <c r="X128" s="211"/>
      <c r="Y128" s="212">
        <f t="shared" si="40"/>
        <v>0</v>
      </c>
      <c r="Z128" s="212">
        <f t="shared" si="41"/>
        <v>0</v>
      </c>
      <c r="AA128" s="213">
        <f t="shared" si="42"/>
        <v>0</v>
      </c>
      <c r="AB128" s="171"/>
      <c r="AC128" s="215">
        <v>6.2</v>
      </c>
      <c r="AD128" s="216">
        <f t="shared" si="43"/>
        <v>0</v>
      </c>
      <c r="AE128" s="217">
        <f t="shared" si="44"/>
        <v>0</v>
      </c>
      <c r="AF128" s="218"/>
      <c r="AG128" s="219"/>
      <c r="AH128" s="219"/>
      <c r="AI128" s="219"/>
      <c r="AJ128" s="219">
        <f>2*Y128</f>
        <v>0</v>
      </c>
      <c r="AK128" s="219">
        <f>2*Y128</f>
        <v>0</v>
      </c>
      <c r="AL128" s="219">
        <f t="shared" ref="AL128:AL129" si="54">1*Y128</f>
        <v>0</v>
      </c>
      <c r="AM128" s="219">
        <f t="shared" si="52"/>
        <v>0</v>
      </c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21"/>
      <c r="AX128" s="219"/>
      <c r="AY128" s="219"/>
      <c r="AZ128" s="219"/>
      <c r="BA128" s="219"/>
      <c r="BB128" s="219"/>
      <c r="BC128" s="219">
        <f>21*Y128</f>
        <v>0</v>
      </c>
      <c r="BD128" s="219"/>
      <c r="BE128" s="219"/>
      <c r="BF128" s="219"/>
      <c r="BG128" s="219"/>
      <c r="BH128" s="219"/>
      <c r="BI128" s="219"/>
      <c r="BJ128" s="219"/>
      <c r="BK128" s="219"/>
      <c r="BL128" s="221"/>
      <c r="BM128" s="219"/>
      <c r="BN128" s="238"/>
      <c r="BO128" s="238"/>
      <c r="BP128" s="238"/>
      <c r="BQ128" s="219">
        <f t="shared" si="53"/>
        <v>0</v>
      </c>
      <c r="BR128" s="238"/>
      <c r="BS128" s="238"/>
      <c r="BT128" s="75"/>
      <c r="BU128" s="75"/>
      <c r="BV128" s="76"/>
    </row>
    <row r="129" spans="1:74" ht="30" customHeight="1" x14ac:dyDescent="0.2">
      <c r="A129" s="77"/>
      <c r="B129" s="191" t="s">
        <v>339</v>
      </c>
      <c r="C129" s="192" t="s">
        <v>244</v>
      </c>
      <c r="D129" s="237" t="s">
        <v>340</v>
      </c>
      <c r="E129" s="305"/>
      <c r="F129" s="195">
        <v>6</v>
      </c>
      <c r="G129" s="304">
        <v>227.8</v>
      </c>
      <c r="H129" s="197"/>
      <c r="I129" s="198"/>
      <c r="J129" s="199"/>
      <c r="K129" s="200"/>
      <c r="L129" s="179"/>
      <c r="M129" s="201"/>
      <c r="N129" s="202"/>
      <c r="O129" s="203"/>
      <c r="P129" s="204"/>
      <c r="Q129" s="205"/>
      <c r="R129" s="206"/>
      <c r="S129" s="207"/>
      <c r="T129" s="208"/>
      <c r="U129" s="209"/>
      <c r="V129" s="226"/>
      <c r="W129" s="241"/>
      <c r="X129" s="211"/>
      <c r="Y129" s="212">
        <f t="shared" si="40"/>
        <v>0</v>
      </c>
      <c r="Z129" s="212">
        <f t="shared" si="41"/>
        <v>0</v>
      </c>
      <c r="AA129" s="213">
        <f t="shared" si="42"/>
        <v>0</v>
      </c>
      <c r="AB129" s="171"/>
      <c r="AC129" s="215">
        <v>4.7</v>
      </c>
      <c r="AD129" s="216">
        <f t="shared" si="43"/>
        <v>0</v>
      </c>
      <c r="AE129" s="217">
        <f t="shared" si="44"/>
        <v>0</v>
      </c>
      <c r="AF129" s="218"/>
      <c r="AG129" s="219"/>
      <c r="AH129" s="219"/>
      <c r="AI129" s="219"/>
      <c r="AJ129" s="219">
        <f>1*Y129</f>
        <v>0</v>
      </c>
      <c r="AK129" s="219">
        <f>4*Y129</f>
        <v>0</v>
      </c>
      <c r="AL129" s="219">
        <f t="shared" si="54"/>
        <v>0</v>
      </c>
      <c r="AM129" s="219">
        <f t="shared" si="52"/>
        <v>0</v>
      </c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21"/>
      <c r="AX129" s="219"/>
      <c r="AY129" s="219"/>
      <c r="AZ129" s="219"/>
      <c r="BA129" s="219">
        <f>2*Y129</f>
        <v>0</v>
      </c>
      <c r="BB129" s="219"/>
      <c r="BC129" s="219">
        <f>17*Y129</f>
        <v>0</v>
      </c>
      <c r="BD129" s="219"/>
      <c r="BE129" s="219">
        <f>1*Y129</f>
        <v>0</v>
      </c>
      <c r="BF129" s="219"/>
      <c r="BG129" s="219"/>
      <c r="BH129" s="219"/>
      <c r="BI129" s="219"/>
      <c r="BJ129" s="219"/>
      <c r="BK129" s="219"/>
      <c r="BL129" s="221"/>
      <c r="BM129" s="219"/>
      <c r="BN129" s="238"/>
      <c r="BO129" s="238"/>
      <c r="BP129" s="219">
        <f>6*Y129</f>
        <v>0</v>
      </c>
      <c r="BQ129" s="219"/>
      <c r="BR129" s="238"/>
      <c r="BS129" s="238"/>
      <c r="BT129" s="75"/>
      <c r="BU129" s="75"/>
      <c r="BV129" s="76"/>
    </row>
    <row r="130" spans="1:74" ht="30" customHeight="1" x14ac:dyDescent="0.2">
      <c r="A130" s="77"/>
      <c r="B130" s="191" t="s">
        <v>341</v>
      </c>
      <c r="C130" s="192" t="s">
        <v>244</v>
      </c>
      <c r="D130" s="237" t="s">
        <v>342</v>
      </c>
      <c r="E130" s="305"/>
      <c r="F130" s="195">
        <v>12</v>
      </c>
      <c r="G130" s="304">
        <v>73</v>
      </c>
      <c r="H130" s="197"/>
      <c r="I130" s="198"/>
      <c r="J130" s="199"/>
      <c r="K130" s="200"/>
      <c r="L130" s="179"/>
      <c r="M130" s="201"/>
      <c r="N130" s="202"/>
      <c r="O130" s="203"/>
      <c r="P130" s="204"/>
      <c r="Q130" s="205"/>
      <c r="R130" s="206"/>
      <c r="S130" s="207"/>
      <c r="T130" s="208"/>
      <c r="U130" s="209"/>
      <c r="V130" s="226"/>
      <c r="W130" s="241"/>
      <c r="X130" s="211"/>
      <c r="Y130" s="212">
        <f t="shared" si="40"/>
        <v>0</v>
      </c>
      <c r="Z130" s="212">
        <f t="shared" si="41"/>
        <v>0</v>
      </c>
      <c r="AA130" s="213">
        <f t="shared" si="42"/>
        <v>0</v>
      </c>
      <c r="AB130" s="171"/>
      <c r="AC130" s="215">
        <v>0.9</v>
      </c>
      <c r="AD130" s="216">
        <f t="shared" si="43"/>
        <v>0</v>
      </c>
      <c r="AE130" s="217">
        <f t="shared" si="44"/>
        <v>0</v>
      </c>
      <c r="AF130" s="218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21"/>
      <c r="AX130" s="219"/>
      <c r="AY130" s="219"/>
      <c r="AZ130" s="219"/>
      <c r="BA130" s="219">
        <f>36*Y130</f>
        <v>0</v>
      </c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21"/>
      <c r="BM130" s="219"/>
      <c r="BN130" s="219">
        <f t="shared" ref="BN130:BN131" si="55">12*Y130</f>
        <v>0</v>
      </c>
      <c r="BO130" s="238"/>
      <c r="BP130" s="238"/>
      <c r="BQ130" s="238"/>
      <c r="BR130" s="238"/>
      <c r="BS130" s="238"/>
      <c r="BT130" s="75"/>
      <c r="BU130" s="75"/>
      <c r="BV130" s="76"/>
    </row>
    <row r="131" spans="1:74" ht="30" customHeight="1" x14ac:dyDescent="0.2">
      <c r="A131" s="77"/>
      <c r="B131" s="191" t="s">
        <v>343</v>
      </c>
      <c r="C131" s="192" t="s">
        <v>244</v>
      </c>
      <c r="D131" s="237" t="s">
        <v>344</v>
      </c>
      <c r="E131" s="305"/>
      <c r="F131" s="195">
        <v>12</v>
      </c>
      <c r="G131" s="304">
        <v>87</v>
      </c>
      <c r="H131" s="197"/>
      <c r="I131" s="198"/>
      <c r="J131" s="199"/>
      <c r="K131" s="200"/>
      <c r="L131" s="179"/>
      <c r="M131" s="201"/>
      <c r="N131" s="202"/>
      <c r="O131" s="203"/>
      <c r="P131" s="204"/>
      <c r="Q131" s="205"/>
      <c r="R131" s="206"/>
      <c r="S131" s="207"/>
      <c r="T131" s="208"/>
      <c r="U131" s="209"/>
      <c r="V131" s="226"/>
      <c r="W131" s="241"/>
      <c r="X131" s="211"/>
      <c r="Y131" s="212">
        <f t="shared" si="40"/>
        <v>0</v>
      </c>
      <c r="Z131" s="212">
        <f t="shared" si="41"/>
        <v>0</v>
      </c>
      <c r="AA131" s="213">
        <f t="shared" si="42"/>
        <v>0</v>
      </c>
      <c r="AB131" s="171"/>
      <c r="AC131" s="215">
        <v>0.92</v>
      </c>
      <c r="AD131" s="216">
        <f t="shared" si="43"/>
        <v>0</v>
      </c>
      <c r="AE131" s="217">
        <f t="shared" si="44"/>
        <v>0</v>
      </c>
      <c r="AF131" s="218"/>
      <c r="AG131" s="219">
        <f>5*Y131</f>
        <v>0</v>
      </c>
      <c r="AH131" s="219">
        <f>2*Y131</f>
        <v>0</v>
      </c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21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21"/>
      <c r="BM131" s="219"/>
      <c r="BN131" s="219">
        <f t="shared" si="55"/>
        <v>0</v>
      </c>
      <c r="BO131" s="238"/>
      <c r="BP131" s="238"/>
      <c r="BQ131" s="238"/>
      <c r="BR131" s="238"/>
      <c r="BS131" s="238"/>
      <c r="BT131" s="75"/>
      <c r="BU131" s="75"/>
      <c r="BV131" s="76"/>
    </row>
    <row r="132" spans="1:74" ht="30" customHeight="1" x14ac:dyDescent="0.2">
      <c r="A132" s="77"/>
      <c r="B132" s="191" t="s">
        <v>345</v>
      </c>
      <c r="C132" s="192" t="s">
        <v>244</v>
      </c>
      <c r="D132" s="306" t="s">
        <v>346</v>
      </c>
      <c r="E132" s="305"/>
      <c r="F132" s="195">
        <v>6</v>
      </c>
      <c r="G132" s="304">
        <v>132.5</v>
      </c>
      <c r="H132" s="197"/>
      <c r="I132" s="198"/>
      <c r="J132" s="199"/>
      <c r="K132" s="200"/>
      <c r="L132" s="179"/>
      <c r="M132" s="201"/>
      <c r="N132" s="202"/>
      <c r="O132" s="203"/>
      <c r="P132" s="204"/>
      <c r="Q132" s="205"/>
      <c r="R132" s="206"/>
      <c r="S132" s="207"/>
      <c r="T132" s="208"/>
      <c r="U132" s="209"/>
      <c r="V132" s="226"/>
      <c r="W132" s="241"/>
      <c r="X132" s="211"/>
      <c r="Y132" s="212">
        <f t="shared" si="40"/>
        <v>0</v>
      </c>
      <c r="Z132" s="212">
        <f t="shared" si="41"/>
        <v>0</v>
      </c>
      <c r="AA132" s="213">
        <f t="shared" si="42"/>
        <v>0</v>
      </c>
      <c r="AB132" s="171"/>
      <c r="AC132" s="215">
        <v>2.6</v>
      </c>
      <c r="AD132" s="216">
        <f t="shared" si="43"/>
        <v>0</v>
      </c>
      <c r="AE132" s="217">
        <f t="shared" si="44"/>
        <v>0</v>
      </c>
      <c r="AF132" s="218"/>
      <c r="AG132" s="219"/>
      <c r="AH132" s="219"/>
      <c r="AI132" s="219">
        <f>1*Y132</f>
        <v>0</v>
      </c>
      <c r="AJ132" s="219">
        <f>4*Y132</f>
        <v>0</v>
      </c>
      <c r="AK132" s="219">
        <f>1*Y132</f>
        <v>0</v>
      </c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21"/>
      <c r="AX132" s="219"/>
      <c r="AY132" s="219"/>
      <c r="AZ132" s="219"/>
      <c r="BA132" s="219">
        <f>1*Y132</f>
        <v>0</v>
      </c>
      <c r="BB132" s="219"/>
      <c r="BC132" s="219">
        <f>30*Y132</f>
        <v>0</v>
      </c>
      <c r="BD132" s="219"/>
      <c r="BE132" s="219"/>
      <c r="BF132" s="219"/>
      <c r="BG132" s="219"/>
      <c r="BH132" s="219"/>
      <c r="BI132" s="219"/>
      <c r="BJ132" s="219"/>
      <c r="BK132" s="219"/>
      <c r="BL132" s="221"/>
      <c r="BM132" s="219"/>
      <c r="BN132" s="238"/>
      <c r="BO132" s="238"/>
      <c r="BP132" s="219">
        <f>6*Y132</f>
        <v>0</v>
      </c>
      <c r="BQ132" s="238"/>
      <c r="BR132" s="238"/>
      <c r="BS132" s="238"/>
      <c r="BT132" s="75"/>
      <c r="BU132" s="75"/>
      <c r="BV132" s="76"/>
    </row>
    <row r="133" spans="1:74" ht="30" customHeight="1" x14ac:dyDescent="0.2">
      <c r="A133" s="77"/>
      <c r="B133" s="191" t="s">
        <v>347</v>
      </c>
      <c r="C133" s="192" t="s">
        <v>244</v>
      </c>
      <c r="D133" s="237" t="s">
        <v>348</v>
      </c>
      <c r="E133" s="305"/>
      <c r="F133" s="195">
        <v>3</v>
      </c>
      <c r="G133" s="304">
        <v>117.4</v>
      </c>
      <c r="H133" s="197"/>
      <c r="I133" s="198"/>
      <c r="J133" s="199"/>
      <c r="K133" s="200"/>
      <c r="L133" s="179"/>
      <c r="M133" s="201"/>
      <c r="N133" s="202"/>
      <c r="O133" s="203"/>
      <c r="P133" s="204"/>
      <c r="Q133" s="205"/>
      <c r="R133" s="206"/>
      <c r="S133" s="207"/>
      <c r="T133" s="208"/>
      <c r="U133" s="209"/>
      <c r="V133" s="226"/>
      <c r="W133" s="241"/>
      <c r="X133" s="211"/>
      <c r="Y133" s="212">
        <f t="shared" si="40"/>
        <v>0</v>
      </c>
      <c r="Z133" s="212">
        <f t="shared" si="41"/>
        <v>0</v>
      </c>
      <c r="AA133" s="213">
        <f t="shared" si="42"/>
        <v>0</v>
      </c>
      <c r="AB133" s="171"/>
      <c r="AC133" s="215">
        <v>1.7</v>
      </c>
      <c r="AD133" s="216">
        <f t="shared" si="43"/>
        <v>0</v>
      </c>
      <c r="AE133" s="217">
        <f t="shared" si="44"/>
        <v>0</v>
      </c>
      <c r="AF133" s="218"/>
      <c r="AG133" s="219"/>
      <c r="AH133" s="219"/>
      <c r="AI133" s="219"/>
      <c r="AJ133" s="219"/>
      <c r="AK133" s="219"/>
      <c r="AL133" s="219">
        <f>1*Y133</f>
        <v>0</v>
      </c>
      <c r="AM133" s="219">
        <f>2*Y133</f>
        <v>0</v>
      </c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21"/>
      <c r="AX133" s="219"/>
      <c r="AY133" s="219"/>
      <c r="AZ133" s="219"/>
      <c r="BA133" s="219">
        <f>2*Y133</f>
        <v>0</v>
      </c>
      <c r="BB133" s="219"/>
      <c r="BC133" s="219">
        <f>7*Y133</f>
        <v>0</v>
      </c>
      <c r="BD133" s="219"/>
      <c r="BE133" s="219"/>
      <c r="BF133" s="219"/>
      <c r="BG133" s="219"/>
      <c r="BH133" s="219"/>
      <c r="BI133" s="219"/>
      <c r="BJ133" s="219"/>
      <c r="BK133" s="219"/>
      <c r="BL133" s="221"/>
      <c r="BM133" s="219"/>
      <c r="BN133" s="238"/>
      <c r="BO133" s="238"/>
      <c r="BP133" s="238"/>
      <c r="BQ133" s="219">
        <f>3*Y133</f>
        <v>0</v>
      </c>
      <c r="BR133" s="238"/>
      <c r="BS133" s="238"/>
      <c r="BT133" s="75"/>
      <c r="BU133" s="75"/>
      <c r="BV133" s="76"/>
    </row>
    <row r="134" spans="1:74" ht="30" customHeight="1" x14ac:dyDescent="0.2">
      <c r="A134" s="77"/>
      <c r="B134" s="191" t="s">
        <v>349</v>
      </c>
      <c r="C134" s="192" t="s">
        <v>244</v>
      </c>
      <c r="D134" s="237" t="s">
        <v>350</v>
      </c>
      <c r="E134" s="305"/>
      <c r="F134" s="195">
        <v>3</v>
      </c>
      <c r="G134" s="304">
        <v>147.19999999999999</v>
      </c>
      <c r="H134" s="197"/>
      <c r="I134" s="198"/>
      <c r="J134" s="199"/>
      <c r="K134" s="200"/>
      <c r="L134" s="179"/>
      <c r="M134" s="201"/>
      <c r="N134" s="202"/>
      <c r="O134" s="203"/>
      <c r="P134" s="204"/>
      <c r="Q134" s="205"/>
      <c r="R134" s="206"/>
      <c r="S134" s="207"/>
      <c r="T134" s="208"/>
      <c r="U134" s="209"/>
      <c r="V134" s="226"/>
      <c r="W134" s="241"/>
      <c r="X134" s="211"/>
      <c r="Y134" s="212">
        <f t="shared" si="40"/>
        <v>0</v>
      </c>
      <c r="Z134" s="212">
        <f t="shared" si="41"/>
        <v>0</v>
      </c>
      <c r="AA134" s="213">
        <f t="shared" si="42"/>
        <v>0</v>
      </c>
      <c r="AB134" s="171"/>
      <c r="AC134" s="215">
        <v>2.2000000000000002</v>
      </c>
      <c r="AD134" s="216">
        <f t="shared" si="43"/>
        <v>0</v>
      </c>
      <c r="AE134" s="217">
        <f t="shared" si="44"/>
        <v>0</v>
      </c>
      <c r="AF134" s="218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>
        <f>3*Y134</f>
        <v>0</v>
      </c>
      <c r="AQ134" s="219"/>
      <c r="AR134" s="219"/>
      <c r="AS134" s="219"/>
      <c r="AT134" s="219"/>
      <c r="AU134" s="219"/>
      <c r="AV134" s="219"/>
      <c r="AW134" s="221"/>
      <c r="AX134" s="219"/>
      <c r="AY134" s="219"/>
      <c r="AZ134" s="219"/>
      <c r="BA134" s="219">
        <f>9*Y134</f>
        <v>0</v>
      </c>
      <c r="BB134" s="219"/>
      <c r="BC134" s="219">
        <f>3*Y134</f>
        <v>0</v>
      </c>
      <c r="BD134" s="219"/>
      <c r="BE134" s="219"/>
      <c r="BF134" s="219"/>
      <c r="BG134" s="219"/>
      <c r="BH134" s="219"/>
      <c r="BI134" s="219"/>
      <c r="BJ134" s="219"/>
      <c r="BK134" s="219"/>
      <c r="BL134" s="221"/>
      <c r="BM134" s="219"/>
      <c r="BN134" s="238"/>
      <c r="BO134" s="238"/>
      <c r="BP134" s="238"/>
      <c r="BQ134" s="238"/>
      <c r="BR134" s="219">
        <f>3*Y134</f>
        <v>0</v>
      </c>
      <c r="BS134" s="238"/>
      <c r="BT134" s="75"/>
      <c r="BU134" s="75"/>
      <c r="BV134" s="76"/>
    </row>
    <row r="135" spans="1:74" ht="30" customHeight="1" x14ac:dyDescent="0.2">
      <c r="A135" s="77"/>
      <c r="B135" s="191" t="s">
        <v>351</v>
      </c>
      <c r="C135" s="192" t="s">
        <v>244</v>
      </c>
      <c r="D135" s="224" t="s">
        <v>352</v>
      </c>
      <c r="E135" s="224"/>
      <c r="F135" s="307">
        <f t="shared" ref="F135:G135" si="56">SUM(F91:F134)</f>
        <v>287</v>
      </c>
      <c r="G135" s="196">
        <f t="shared" si="56"/>
        <v>7104.9000000000005</v>
      </c>
      <c r="H135" s="197"/>
      <c r="I135" s="198"/>
      <c r="J135" s="199"/>
      <c r="K135" s="200"/>
      <c r="L135" s="179"/>
      <c r="M135" s="201"/>
      <c r="N135" s="202"/>
      <c r="O135" s="203"/>
      <c r="P135" s="204"/>
      <c r="Q135" s="205"/>
      <c r="R135" s="225"/>
      <c r="S135" s="207"/>
      <c r="T135" s="208"/>
      <c r="U135" s="209"/>
      <c r="V135" s="226"/>
      <c r="W135" s="227"/>
      <c r="X135" s="211"/>
      <c r="Y135" s="212">
        <f t="shared" si="40"/>
        <v>0</v>
      </c>
      <c r="Z135" s="212">
        <f t="shared" si="41"/>
        <v>0</v>
      </c>
      <c r="AA135" s="213">
        <f t="shared" si="42"/>
        <v>0</v>
      </c>
      <c r="AB135" s="190"/>
      <c r="AC135" s="215">
        <f>SUM(AC91:AC134)</f>
        <v>138.61999999999995</v>
      </c>
      <c r="AD135" s="216">
        <f t="shared" si="43"/>
        <v>0</v>
      </c>
      <c r="AE135" s="217">
        <f t="shared" si="44"/>
        <v>0</v>
      </c>
      <c r="AF135" s="218"/>
      <c r="AG135" s="219"/>
      <c r="AH135" s="219">
        <f>12*Y135</f>
        <v>0</v>
      </c>
      <c r="AI135" s="219">
        <f>13*Y135</f>
        <v>0</v>
      </c>
      <c r="AJ135" s="219">
        <f>14*Y135</f>
        <v>0</v>
      </c>
      <c r="AK135" s="219">
        <f>6*Y135</f>
        <v>0</v>
      </c>
      <c r="AL135" s="219">
        <f>6*Y135</f>
        <v>0</v>
      </c>
      <c r="AM135" s="219">
        <f>5*Y135</f>
        <v>0</v>
      </c>
      <c r="AN135" s="219">
        <f>5*Y135</f>
        <v>0</v>
      </c>
      <c r="AO135" s="219"/>
      <c r="AP135" s="219">
        <f>6*Y135</f>
        <v>0</v>
      </c>
      <c r="AQ135" s="219"/>
      <c r="AR135" s="219"/>
      <c r="AS135" s="219"/>
      <c r="AT135" s="219">
        <f>1*Y135</f>
        <v>0</v>
      </c>
      <c r="AU135" s="219"/>
      <c r="AV135" s="219">
        <f>1*Y135</f>
        <v>0</v>
      </c>
      <c r="AW135" s="221"/>
      <c r="AX135" s="219"/>
      <c r="AY135" s="219"/>
      <c r="AZ135" s="219"/>
      <c r="BA135" s="219">
        <f>45*Y135</f>
        <v>0</v>
      </c>
      <c r="BB135" s="219">
        <f>7*Y135</f>
        <v>0</v>
      </c>
      <c r="BC135" s="219">
        <f>168*Y135</f>
        <v>0</v>
      </c>
      <c r="BD135" s="219">
        <f>3*Y135</f>
        <v>0</v>
      </c>
      <c r="BE135" s="219">
        <f>35*Y135</f>
        <v>0</v>
      </c>
      <c r="BF135" s="219"/>
      <c r="BG135" s="219">
        <f>4*Y135</f>
        <v>0</v>
      </c>
      <c r="BH135" s="219"/>
      <c r="BI135" s="219"/>
      <c r="BJ135" s="219"/>
      <c r="BK135" s="219"/>
      <c r="BL135" s="221"/>
      <c r="BM135" s="219">
        <f>55*Y135</f>
        <v>0</v>
      </c>
      <c r="BN135" s="219">
        <f>58*Y135</f>
        <v>0</v>
      </c>
      <c r="BO135" s="219">
        <f>56*Y135</f>
        <v>0</v>
      </c>
      <c r="BP135" s="219">
        <f>41*Y135</f>
        <v>0</v>
      </c>
      <c r="BQ135" s="219">
        <f>58*Y135</f>
        <v>0</v>
      </c>
      <c r="BR135" s="219">
        <f>11*Y135</f>
        <v>0</v>
      </c>
      <c r="BS135" s="219">
        <f>8*Y135</f>
        <v>0</v>
      </c>
      <c r="BT135" s="75"/>
      <c r="BU135" s="75"/>
      <c r="BV135" s="76"/>
    </row>
    <row r="136" spans="1:74" ht="13.5" customHeight="1" x14ac:dyDescent="0.2">
      <c r="A136" s="77"/>
      <c r="B136" s="126"/>
      <c r="C136" s="308"/>
      <c r="D136" s="309"/>
      <c r="E136" s="260"/>
      <c r="F136" s="310"/>
      <c r="G136" s="311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312"/>
      <c r="S136" s="129"/>
      <c r="T136" s="129"/>
      <c r="U136" s="129"/>
      <c r="V136" s="129"/>
      <c r="W136" s="130"/>
      <c r="X136" s="211"/>
      <c r="Y136" s="281"/>
      <c r="Z136" s="281"/>
      <c r="AA136" s="281"/>
      <c r="AB136" s="282"/>
      <c r="AC136" s="281"/>
      <c r="AD136" s="283"/>
      <c r="AE136" s="283"/>
      <c r="AF136" s="218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21"/>
      <c r="BM136" s="281"/>
      <c r="BN136" s="284"/>
      <c r="BO136" s="284"/>
      <c r="BP136" s="284"/>
      <c r="BQ136" s="284"/>
      <c r="BR136" s="284"/>
      <c r="BS136" s="284"/>
      <c r="BT136" s="75"/>
      <c r="BU136" s="75"/>
      <c r="BV136" s="76"/>
    </row>
    <row r="137" spans="1:74" ht="45.75" customHeight="1" x14ac:dyDescent="0.2">
      <c r="A137" s="77"/>
      <c r="B137" s="285" t="s">
        <v>353</v>
      </c>
      <c r="C137" s="313"/>
      <c r="D137" s="314" t="s">
        <v>354</v>
      </c>
      <c r="E137" s="138"/>
      <c r="F137" s="315" t="s">
        <v>56</v>
      </c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7"/>
      <c r="X137" s="318"/>
      <c r="Y137" s="142"/>
      <c r="Z137" s="142"/>
      <c r="AA137" s="261"/>
      <c r="AB137" s="262"/>
      <c r="AC137" s="142"/>
      <c r="AD137" s="142"/>
      <c r="AE137" s="261"/>
      <c r="AF137" s="163"/>
      <c r="AG137" s="776" t="s">
        <v>57</v>
      </c>
      <c r="AH137" s="735"/>
      <c r="AI137" s="735"/>
      <c r="AJ137" s="735"/>
      <c r="AK137" s="735"/>
      <c r="AL137" s="735"/>
      <c r="AM137" s="735"/>
      <c r="AN137" s="735"/>
      <c r="AO137" s="735"/>
      <c r="AP137" s="735"/>
      <c r="AQ137" s="735"/>
      <c r="AR137" s="735"/>
      <c r="AS137" s="735"/>
      <c r="AT137" s="735"/>
      <c r="AU137" s="735"/>
      <c r="AV137" s="736"/>
      <c r="AW137" s="101"/>
      <c r="AX137" s="291"/>
      <c r="AY137" s="292"/>
      <c r="AZ137" s="293" t="s">
        <v>58</v>
      </c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5"/>
      <c r="BL137" s="101"/>
      <c r="BM137" s="776" t="s">
        <v>59</v>
      </c>
      <c r="BN137" s="735"/>
      <c r="BO137" s="735"/>
      <c r="BP137" s="735"/>
      <c r="BQ137" s="735"/>
      <c r="BR137" s="735"/>
      <c r="BS137" s="736"/>
      <c r="BT137" s="75"/>
      <c r="BU137" s="75"/>
      <c r="BV137" s="76"/>
    </row>
    <row r="138" spans="1:74" ht="10.5" customHeight="1" x14ac:dyDescent="0.2">
      <c r="A138" s="77"/>
      <c r="B138" s="793"/>
      <c r="C138" s="738"/>
      <c r="D138" s="738"/>
      <c r="E138" s="738"/>
      <c r="F138" s="738"/>
      <c r="G138" s="738"/>
      <c r="H138" s="738"/>
      <c r="I138" s="738"/>
      <c r="J138" s="738"/>
      <c r="K138" s="738"/>
      <c r="L138" s="738"/>
      <c r="M138" s="738"/>
      <c r="N138" s="738"/>
      <c r="O138" s="738"/>
      <c r="P138" s="738"/>
      <c r="Q138" s="738"/>
      <c r="R138" s="738"/>
      <c r="S138" s="738"/>
      <c r="T138" s="738"/>
      <c r="U138" s="738"/>
      <c r="V138" s="738"/>
      <c r="W138" s="794"/>
      <c r="X138" s="318"/>
      <c r="Y138" s="129"/>
      <c r="Z138" s="129"/>
      <c r="AA138" s="129"/>
      <c r="AB138" s="129"/>
      <c r="AC138" s="129"/>
      <c r="AD138" s="129"/>
      <c r="AE138" s="130"/>
      <c r="AF138" s="163"/>
      <c r="AG138" s="786" t="s">
        <v>68</v>
      </c>
      <c r="AH138" s="786" t="s">
        <v>69</v>
      </c>
      <c r="AI138" s="786" t="s">
        <v>70</v>
      </c>
      <c r="AJ138" s="786" t="s">
        <v>71</v>
      </c>
      <c r="AK138" s="786" t="s">
        <v>72</v>
      </c>
      <c r="AL138" s="786" t="s">
        <v>73</v>
      </c>
      <c r="AM138" s="786" t="s">
        <v>74</v>
      </c>
      <c r="AN138" s="786" t="s">
        <v>75</v>
      </c>
      <c r="AO138" s="786" t="s">
        <v>76</v>
      </c>
      <c r="AP138" s="786" t="s">
        <v>77</v>
      </c>
      <c r="AQ138" s="786" t="s">
        <v>29</v>
      </c>
      <c r="AR138" s="786" t="s">
        <v>78</v>
      </c>
      <c r="AS138" s="786" t="s">
        <v>79</v>
      </c>
      <c r="AT138" s="786" t="s">
        <v>33</v>
      </c>
      <c r="AU138" s="786" t="s">
        <v>35</v>
      </c>
      <c r="AV138" s="787" t="s">
        <v>36</v>
      </c>
      <c r="AW138" s="101"/>
      <c r="AX138" s="781" t="s">
        <v>80</v>
      </c>
      <c r="AY138" s="781" t="s">
        <v>81</v>
      </c>
      <c r="AZ138" s="781" t="s">
        <v>80</v>
      </c>
      <c r="BA138" s="781" t="s">
        <v>81</v>
      </c>
      <c r="BB138" s="781" t="s">
        <v>80</v>
      </c>
      <c r="BC138" s="781" t="s">
        <v>81</v>
      </c>
      <c r="BD138" s="781" t="s">
        <v>80</v>
      </c>
      <c r="BE138" s="781" t="s">
        <v>81</v>
      </c>
      <c r="BF138" s="781" t="s">
        <v>80</v>
      </c>
      <c r="BG138" s="781" t="s">
        <v>81</v>
      </c>
      <c r="BH138" s="781" t="s">
        <v>80</v>
      </c>
      <c r="BI138" s="781" t="s">
        <v>81</v>
      </c>
      <c r="BJ138" s="781" t="s">
        <v>80</v>
      </c>
      <c r="BK138" s="783" t="s">
        <v>81</v>
      </c>
      <c r="BL138" s="101"/>
      <c r="BM138" s="778" t="s">
        <v>82</v>
      </c>
      <c r="BN138" s="778" t="s">
        <v>83</v>
      </c>
      <c r="BO138" s="778" t="s">
        <v>84</v>
      </c>
      <c r="BP138" s="778" t="s">
        <v>85</v>
      </c>
      <c r="BQ138" s="778" t="s">
        <v>86</v>
      </c>
      <c r="BR138" s="778" t="s">
        <v>87</v>
      </c>
      <c r="BS138" s="780" t="s">
        <v>88</v>
      </c>
      <c r="BT138" s="75"/>
      <c r="BU138" s="75"/>
      <c r="BV138" s="76"/>
    </row>
    <row r="139" spans="1:74" ht="45.75" customHeight="1" x14ac:dyDescent="0.2">
      <c r="A139" s="77"/>
      <c r="B139" s="732"/>
      <c r="C139" s="739"/>
      <c r="D139" s="739"/>
      <c r="E139" s="739"/>
      <c r="F139" s="739"/>
      <c r="G139" s="739"/>
      <c r="H139" s="739"/>
      <c r="I139" s="739"/>
      <c r="J139" s="739"/>
      <c r="K139" s="739"/>
      <c r="L139" s="739"/>
      <c r="M139" s="739"/>
      <c r="N139" s="739"/>
      <c r="O139" s="739"/>
      <c r="P139" s="739"/>
      <c r="Q139" s="739"/>
      <c r="R139" s="739"/>
      <c r="S139" s="739"/>
      <c r="T139" s="739"/>
      <c r="U139" s="739"/>
      <c r="V139" s="739"/>
      <c r="W139" s="795"/>
      <c r="X139" s="272"/>
      <c r="Y139" s="786" t="s">
        <v>62</v>
      </c>
      <c r="Z139" s="786" t="s">
        <v>63</v>
      </c>
      <c r="AA139" s="787" t="s">
        <v>64</v>
      </c>
      <c r="AB139" s="162"/>
      <c r="AC139" s="786" t="s">
        <v>65</v>
      </c>
      <c r="AD139" s="786" t="s">
        <v>66</v>
      </c>
      <c r="AE139" s="787" t="s">
        <v>67</v>
      </c>
      <c r="AF139" s="163"/>
      <c r="AG139" s="785"/>
      <c r="AH139" s="785"/>
      <c r="AI139" s="785"/>
      <c r="AJ139" s="785"/>
      <c r="AK139" s="785"/>
      <c r="AL139" s="785"/>
      <c r="AM139" s="785"/>
      <c r="AN139" s="785"/>
      <c r="AO139" s="785"/>
      <c r="AP139" s="785"/>
      <c r="AQ139" s="785"/>
      <c r="AR139" s="785"/>
      <c r="AS139" s="785"/>
      <c r="AT139" s="785"/>
      <c r="AU139" s="785"/>
      <c r="AV139" s="768"/>
      <c r="AW139" s="101"/>
      <c r="AX139" s="779"/>
      <c r="AY139" s="782"/>
      <c r="AZ139" s="779"/>
      <c r="BA139" s="782"/>
      <c r="BB139" s="779"/>
      <c r="BC139" s="782"/>
      <c r="BD139" s="779"/>
      <c r="BE139" s="782"/>
      <c r="BF139" s="779"/>
      <c r="BG139" s="782"/>
      <c r="BH139" s="779"/>
      <c r="BI139" s="782"/>
      <c r="BJ139" s="779"/>
      <c r="BK139" s="784"/>
      <c r="BL139" s="101"/>
      <c r="BM139" s="785"/>
      <c r="BN139" s="785"/>
      <c r="BO139" s="785"/>
      <c r="BP139" s="785"/>
      <c r="BQ139" s="785"/>
      <c r="BR139" s="785"/>
      <c r="BS139" s="768"/>
      <c r="BT139" s="75"/>
      <c r="BU139" s="75"/>
      <c r="BV139" s="76"/>
    </row>
    <row r="140" spans="1:74" ht="68.25" customHeight="1" x14ac:dyDescent="0.2">
      <c r="A140" s="77"/>
      <c r="B140" s="273"/>
      <c r="C140" s="274" t="s">
        <v>90</v>
      </c>
      <c r="D140" s="140"/>
      <c r="E140" s="275" t="s">
        <v>91</v>
      </c>
      <c r="F140" s="275" t="s">
        <v>92</v>
      </c>
      <c r="G140" s="275" t="s">
        <v>93</v>
      </c>
      <c r="H140" s="175" t="s">
        <v>94</v>
      </c>
      <c r="I140" s="176" t="s">
        <v>95</v>
      </c>
      <c r="J140" s="177" t="s">
        <v>96</v>
      </c>
      <c r="K140" s="178" t="s">
        <v>97</v>
      </c>
      <c r="L140" s="179" t="s">
        <v>98</v>
      </c>
      <c r="M140" s="180" t="s">
        <v>99</v>
      </c>
      <c r="N140" s="181" t="s">
        <v>100</v>
      </c>
      <c r="O140" s="182" t="s">
        <v>101</v>
      </c>
      <c r="P140" s="183" t="s">
        <v>102</v>
      </c>
      <c r="Q140" s="184" t="s">
        <v>103</v>
      </c>
      <c r="R140" s="319" t="s">
        <v>104</v>
      </c>
      <c r="S140" s="186" t="s">
        <v>105</v>
      </c>
      <c r="T140" s="187" t="s">
        <v>106</v>
      </c>
      <c r="U140" s="188" t="s">
        <v>107</v>
      </c>
      <c r="V140" s="189" t="s">
        <v>108</v>
      </c>
      <c r="W140" s="182" t="s">
        <v>109</v>
      </c>
      <c r="X140" s="211"/>
      <c r="Y140" s="779"/>
      <c r="Z140" s="779"/>
      <c r="AA140" s="729"/>
      <c r="AB140" s="171"/>
      <c r="AC140" s="779"/>
      <c r="AD140" s="779"/>
      <c r="AE140" s="729"/>
      <c r="AF140" s="163"/>
      <c r="AG140" s="779"/>
      <c r="AH140" s="779"/>
      <c r="AI140" s="779"/>
      <c r="AJ140" s="779"/>
      <c r="AK140" s="779"/>
      <c r="AL140" s="779"/>
      <c r="AM140" s="779"/>
      <c r="AN140" s="779"/>
      <c r="AO140" s="779"/>
      <c r="AP140" s="779"/>
      <c r="AQ140" s="779"/>
      <c r="AR140" s="779"/>
      <c r="AS140" s="779"/>
      <c r="AT140" s="779"/>
      <c r="AU140" s="779"/>
      <c r="AV140" s="729"/>
      <c r="AW140" s="101"/>
      <c r="AX140" s="777" t="s">
        <v>110</v>
      </c>
      <c r="AY140" s="736"/>
      <c r="AZ140" s="777" t="s">
        <v>68</v>
      </c>
      <c r="BA140" s="736"/>
      <c r="BB140" s="777" t="s">
        <v>69</v>
      </c>
      <c r="BC140" s="736"/>
      <c r="BD140" s="777" t="s">
        <v>70</v>
      </c>
      <c r="BE140" s="736"/>
      <c r="BF140" s="777" t="s">
        <v>71</v>
      </c>
      <c r="BG140" s="736"/>
      <c r="BH140" s="777" t="s">
        <v>72</v>
      </c>
      <c r="BI140" s="736"/>
      <c r="BJ140" s="777" t="s">
        <v>73</v>
      </c>
      <c r="BK140" s="736"/>
      <c r="BL140" s="101"/>
      <c r="BM140" s="779"/>
      <c r="BN140" s="779"/>
      <c r="BO140" s="779"/>
      <c r="BP140" s="779"/>
      <c r="BQ140" s="779"/>
      <c r="BR140" s="779"/>
      <c r="BS140" s="729"/>
      <c r="BT140" s="75"/>
      <c r="BU140" s="75"/>
      <c r="BV140" s="76"/>
    </row>
    <row r="141" spans="1:74" ht="27" customHeight="1" x14ac:dyDescent="0.25">
      <c r="A141" s="77"/>
      <c r="B141" s="191" t="s">
        <v>355</v>
      </c>
      <c r="C141" s="192" t="s">
        <v>356</v>
      </c>
      <c r="D141" s="237" t="s">
        <v>357</v>
      </c>
      <c r="E141" s="305"/>
      <c r="F141" s="195">
        <v>6</v>
      </c>
      <c r="G141" s="304">
        <v>489.6</v>
      </c>
      <c r="H141" s="197"/>
      <c r="I141" s="176"/>
      <c r="J141" s="177"/>
      <c r="K141" s="178"/>
      <c r="L141" s="179"/>
      <c r="M141" s="180"/>
      <c r="N141" s="181"/>
      <c r="O141" s="182"/>
      <c r="P141" s="183"/>
      <c r="Q141" s="184"/>
      <c r="R141" s="319"/>
      <c r="S141" s="186"/>
      <c r="T141" s="187"/>
      <c r="U141" s="188"/>
      <c r="V141" s="189"/>
      <c r="W141" s="203"/>
      <c r="X141" s="211"/>
      <c r="Y141" s="212">
        <f t="shared" ref="Y141:Y158" si="57">H141+I141+J141+K141+M141+N141+O141+P141+Q141+R141+S141+T141+U141+V141+W141+L141</f>
        <v>0</v>
      </c>
      <c r="Z141" s="212">
        <f t="shared" ref="Z141:Z158" si="58">Y141*F141</f>
        <v>0</v>
      </c>
      <c r="AA141" s="213">
        <f t="shared" ref="AA141:AA158" si="59">G141*Y141</f>
        <v>0</v>
      </c>
      <c r="AB141" s="171"/>
      <c r="AC141" s="303">
        <v>7.7</v>
      </c>
      <c r="AD141" s="216">
        <f t="shared" ref="AD141:AD158" si="60">AC141*Y141</f>
        <v>0</v>
      </c>
      <c r="AE141" s="217">
        <f t="shared" ref="AE141:AE158" si="61">AG141*0.26+AH141*0.32+AI141*0.36+AJ141*0.42+AK141*0.5+AL141*0.52+AM141*0.62+AN141*0.68+AO141*0.85+AP141*0.85+AR141*0.13+AT141*0.154+AV141*0.208+AZ141*0.04+BA141*0.04+BB141*0.06+BC141*0.09+BD141*0.07+BE141*0.11+BF141*0.08+BG141*0.19+BH141*0.09+BI141*0.22+BJ141*0.1+BK141*0.18</f>
        <v>0</v>
      </c>
      <c r="AF141" s="218"/>
      <c r="AG141" s="219"/>
      <c r="AH141" s="219"/>
      <c r="AI141" s="219"/>
      <c r="AJ141" s="219"/>
      <c r="AK141" s="219">
        <f>2*Y141</f>
        <v>0</v>
      </c>
      <c r="AL141" s="219">
        <f>1*Y141</f>
        <v>0</v>
      </c>
      <c r="AM141" s="219">
        <f t="shared" ref="AM141:AM142" si="62">1*Y141</f>
        <v>0</v>
      </c>
      <c r="AN141" s="219">
        <f>1*Y141</f>
        <v>0</v>
      </c>
      <c r="AO141" s="219"/>
      <c r="AP141" s="219">
        <f>1*Y141</f>
        <v>0</v>
      </c>
      <c r="AQ141" s="219"/>
      <c r="AR141" s="219"/>
      <c r="AS141" s="219"/>
      <c r="AT141" s="219"/>
      <c r="AU141" s="219"/>
      <c r="AV141" s="219"/>
      <c r="AW141" s="221"/>
      <c r="AX141" s="219"/>
      <c r="AY141" s="219"/>
      <c r="AZ141" s="219"/>
      <c r="BA141" s="219"/>
      <c r="BB141" s="219"/>
      <c r="BC141" s="219">
        <f>24*Y141</f>
        <v>0</v>
      </c>
      <c r="BD141" s="219"/>
      <c r="BE141" s="219"/>
      <c r="BF141" s="219"/>
      <c r="BG141" s="219"/>
      <c r="BH141" s="219"/>
      <c r="BI141" s="219"/>
      <c r="BJ141" s="219"/>
      <c r="BK141" s="219"/>
      <c r="BL141" s="221"/>
      <c r="BM141" s="219"/>
      <c r="BN141" s="219"/>
      <c r="BO141" s="238"/>
      <c r="BP141" s="238"/>
      <c r="BQ141" s="238"/>
      <c r="BR141" s="238"/>
      <c r="BS141" s="219">
        <f>6*Y141</f>
        <v>0</v>
      </c>
      <c r="BT141" s="75"/>
      <c r="BU141" s="75"/>
      <c r="BV141" s="76"/>
    </row>
    <row r="142" spans="1:74" ht="27" customHeight="1" x14ac:dyDescent="0.25">
      <c r="A142" s="77"/>
      <c r="B142" s="191" t="s">
        <v>358</v>
      </c>
      <c r="C142" s="192" t="s">
        <v>356</v>
      </c>
      <c r="D142" s="237" t="s">
        <v>359</v>
      </c>
      <c r="E142" s="305"/>
      <c r="F142" s="195">
        <v>6</v>
      </c>
      <c r="G142" s="304">
        <v>288</v>
      </c>
      <c r="H142" s="197"/>
      <c r="I142" s="176"/>
      <c r="J142" s="177"/>
      <c r="K142" s="178"/>
      <c r="L142" s="179"/>
      <c r="M142" s="180"/>
      <c r="N142" s="181"/>
      <c r="O142" s="182"/>
      <c r="P142" s="183"/>
      <c r="Q142" s="184"/>
      <c r="R142" s="319"/>
      <c r="S142" s="186"/>
      <c r="T142" s="187"/>
      <c r="U142" s="188"/>
      <c r="V142" s="189"/>
      <c r="W142" s="223"/>
      <c r="X142" s="211"/>
      <c r="Y142" s="212">
        <f t="shared" si="57"/>
        <v>0</v>
      </c>
      <c r="Z142" s="212">
        <f t="shared" si="58"/>
        <v>0</v>
      </c>
      <c r="AA142" s="213">
        <f t="shared" si="59"/>
        <v>0</v>
      </c>
      <c r="AB142" s="171"/>
      <c r="AC142" s="303">
        <v>4.9000000000000004</v>
      </c>
      <c r="AD142" s="216">
        <f t="shared" si="60"/>
        <v>0</v>
      </c>
      <c r="AE142" s="217">
        <f t="shared" si="61"/>
        <v>0</v>
      </c>
      <c r="AF142" s="218"/>
      <c r="AG142" s="219"/>
      <c r="AH142" s="219"/>
      <c r="AI142" s="219"/>
      <c r="AJ142" s="219"/>
      <c r="AK142" s="219"/>
      <c r="AL142" s="219"/>
      <c r="AM142" s="219">
        <f t="shared" si="62"/>
        <v>0</v>
      </c>
      <c r="AN142" s="219"/>
      <c r="AO142" s="219"/>
      <c r="AP142" s="219">
        <f>5*Y142</f>
        <v>0</v>
      </c>
      <c r="AQ142" s="219"/>
      <c r="AR142" s="219"/>
      <c r="AS142" s="219"/>
      <c r="AT142" s="219"/>
      <c r="AU142" s="219"/>
      <c r="AV142" s="219"/>
      <c r="AW142" s="221"/>
      <c r="AX142" s="219"/>
      <c r="AY142" s="219"/>
      <c r="AZ142" s="219"/>
      <c r="BA142" s="219"/>
      <c r="BB142" s="219"/>
      <c r="BC142" s="219">
        <f>8*Y142</f>
        <v>0</v>
      </c>
      <c r="BD142" s="219"/>
      <c r="BE142" s="219">
        <f>16*Y142</f>
        <v>0</v>
      </c>
      <c r="BF142" s="219"/>
      <c r="BG142" s="219"/>
      <c r="BH142" s="219"/>
      <c r="BI142" s="219"/>
      <c r="BJ142" s="219"/>
      <c r="BK142" s="219"/>
      <c r="BL142" s="221"/>
      <c r="BM142" s="219"/>
      <c r="BN142" s="238"/>
      <c r="BO142" s="238"/>
      <c r="BP142" s="238"/>
      <c r="BQ142" s="219"/>
      <c r="BR142" s="219">
        <f t="shared" ref="BR142:BR143" si="63">6*Y142</f>
        <v>0</v>
      </c>
      <c r="BS142" s="238"/>
      <c r="BT142" s="75"/>
      <c r="BU142" s="75"/>
      <c r="BV142" s="76"/>
    </row>
    <row r="143" spans="1:74" ht="27" customHeight="1" x14ac:dyDescent="0.25">
      <c r="A143" s="77"/>
      <c r="B143" s="191" t="s">
        <v>360</v>
      </c>
      <c r="C143" s="192" t="s">
        <v>356</v>
      </c>
      <c r="D143" s="320" t="s">
        <v>361</v>
      </c>
      <c r="E143" s="305"/>
      <c r="F143" s="195">
        <v>6</v>
      </c>
      <c r="G143" s="304">
        <v>455</v>
      </c>
      <c r="H143" s="197"/>
      <c r="I143" s="176"/>
      <c r="J143" s="177"/>
      <c r="K143" s="178"/>
      <c r="L143" s="179"/>
      <c r="M143" s="180"/>
      <c r="N143" s="181"/>
      <c r="O143" s="182"/>
      <c r="P143" s="183"/>
      <c r="Q143" s="184"/>
      <c r="R143" s="319"/>
      <c r="S143" s="186"/>
      <c r="T143" s="187"/>
      <c r="U143" s="188"/>
      <c r="V143" s="321"/>
      <c r="W143" s="241"/>
      <c r="X143" s="211"/>
      <c r="Y143" s="212">
        <f t="shared" si="57"/>
        <v>0</v>
      </c>
      <c r="Z143" s="212">
        <f t="shared" si="58"/>
        <v>0</v>
      </c>
      <c r="AA143" s="213">
        <f t="shared" si="59"/>
        <v>0</v>
      </c>
      <c r="AB143" s="171">
        <v>6</v>
      </c>
      <c r="AC143" s="303">
        <v>7.5</v>
      </c>
      <c r="AD143" s="216">
        <f t="shared" si="60"/>
        <v>0</v>
      </c>
      <c r="AE143" s="217">
        <f t="shared" si="61"/>
        <v>0</v>
      </c>
      <c r="AF143" s="218"/>
      <c r="AG143" s="219"/>
      <c r="AH143" s="219"/>
      <c r="AI143" s="219"/>
      <c r="AJ143" s="219"/>
      <c r="AK143" s="219">
        <f t="shared" ref="AK143:AK144" si="64">1*Y143</f>
        <v>0</v>
      </c>
      <c r="AL143" s="219"/>
      <c r="AM143" s="219">
        <f>3*Y143</f>
        <v>0</v>
      </c>
      <c r="AN143" s="219"/>
      <c r="AO143" s="219"/>
      <c r="AP143" s="219">
        <f>2*Y143</f>
        <v>0</v>
      </c>
      <c r="AQ143" s="219"/>
      <c r="AR143" s="219"/>
      <c r="AS143" s="219"/>
      <c r="AT143" s="219"/>
      <c r="AU143" s="219"/>
      <c r="AV143" s="219"/>
      <c r="AW143" s="221"/>
      <c r="AX143" s="219"/>
      <c r="AY143" s="219"/>
      <c r="AZ143" s="219"/>
      <c r="BA143" s="219">
        <f>10*Y143</f>
        <v>0</v>
      </c>
      <c r="BB143" s="219"/>
      <c r="BC143" s="219">
        <f>16*Y143</f>
        <v>0</v>
      </c>
      <c r="BD143" s="219"/>
      <c r="BE143" s="219"/>
      <c r="BF143" s="219"/>
      <c r="BG143" s="219"/>
      <c r="BH143" s="219"/>
      <c r="BI143" s="219"/>
      <c r="BJ143" s="219"/>
      <c r="BK143" s="219"/>
      <c r="BL143" s="221"/>
      <c r="BM143" s="219"/>
      <c r="BN143" s="238"/>
      <c r="BO143" s="238"/>
      <c r="BP143" s="219"/>
      <c r="BQ143" s="238"/>
      <c r="BR143" s="219">
        <f t="shared" si="63"/>
        <v>0</v>
      </c>
      <c r="BS143" s="238"/>
      <c r="BT143" s="75"/>
      <c r="BU143" s="75"/>
      <c r="BV143" s="76"/>
    </row>
    <row r="144" spans="1:74" ht="27" customHeight="1" x14ac:dyDescent="0.25">
      <c r="A144" s="77"/>
      <c r="B144" s="191" t="s">
        <v>362</v>
      </c>
      <c r="C144" s="192" t="s">
        <v>356</v>
      </c>
      <c r="D144" s="237" t="s">
        <v>363</v>
      </c>
      <c r="E144" s="305"/>
      <c r="F144" s="195">
        <v>3</v>
      </c>
      <c r="G144" s="304">
        <v>660.2</v>
      </c>
      <c r="H144" s="197"/>
      <c r="I144" s="176"/>
      <c r="J144" s="177"/>
      <c r="K144" s="178"/>
      <c r="L144" s="179"/>
      <c r="M144" s="180"/>
      <c r="N144" s="181"/>
      <c r="O144" s="182"/>
      <c r="P144" s="183"/>
      <c r="Q144" s="184"/>
      <c r="R144" s="319"/>
      <c r="S144" s="186"/>
      <c r="T144" s="187"/>
      <c r="U144" s="188"/>
      <c r="V144" s="321"/>
      <c r="W144" s="241"/>
      <c r="X144" s="211"/>
      <c r="Y144" s="212">
        <f t="shared" si="57"/>
        <v>0</v>
      </c>
      <c r="Z144" s="212">
        <f t="shared" si="58"/>
        <v>0</v>
      </c>
      <c r="AA144" s="213">
        <f t="shared" si="59"/>
        <v>0</v>
      </c>
      <c r="AB144" s="171"/>
      <c r="AC144" s="303">
        <v>12.2</v>
      </c>
      <c r="AD144" s="216">
        <f t="shared" si="60"/>
        <v>0</v>
      </c>
      <c r="AE144" s="217">
        <f t="shared" si="61"/>
        <v>0</v>
      </c>
      <c r="AF144" s="218"/>
      <c r="AG144" s="219"/>
      <c r="AH144" s="219"/>
      <c r="AI144" s="219"/>
      <c r="AJ144" s="219"/>
      <c r="AK144" s="219">
        <f t="shared" si="64"/>
        <v>0</v>
      </c>
      <c r="AL144" s="219">
        <f>1*Y144</f>
        <v>0</v>
      </c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>
        <f>1*Y144</f>
        <v>0</v>
      </c>
      <c r="AW144" s="221"/>
      <c r="AX144" s="219"/>
      <c r="AY144" s="219"/>
      <c r="AZ144" s="219"/>
      <c r="BA144" s="219"/>
      <c r="BB144" s="219"/>
      <c r="BC144" s="219">
        <f>12*Y144</f>
        <v>0</v>
      </c>
      <c r="BD144" s="219"/>
      <c r="BE144" s="219"/>
      <c r="BF144" s="219"/>
      <c r="BG144" s="219"/>
      <c r="BH144" s="219"/>
      <c r="BI144" s="219"/>
      <c r="BJ144" s="219"/>
      <c r="BK144" s="219"/>
      <c r="BL144" s="221"/>
      <c r="BM144" s="219"/>
      <c r="BN144" s="238"/>
      <c r="BO144" s="238"/>
      <c r="BP144" s="219"/>
      <c r="BQ144" s="238"/>
      <c r="BR144" s="238"/>
      <c r="BS144" s="219">
        <f>3*Y144</f>
        <v>0</v>
      </c>
      <c r="BT144" s="75"/>
      <c r="BU144" s="75"/>
      <c r="BV144" s="76"/>
    </row>
    <row r="145" spans="1:74" ht="27" customHeight="1" x14ac:dyDescent="0.25">
      <c r="A145" s="77"/>
      <c r="B145" s="191" t="s">
        <v>364</v>
      </c>
      <c r="C145" s="192" t="s">
        <v>356</v>
      </c>
      <c r="D145" s="237" t="s">
        <v>365</v>
      </c>
      <c r="E145" s="666" t="s">
        <v>723</v>
      </c>
      <c r="F145" s="195">
        <v>3</v>
      </c>
      <c r="G145" s="304">
        <v>157</v>
      </c>
      <c r="H145" s="197"/>
      <c r="I145" s="176"/>
      <c r="J145" s="177"/>
      <c r="K145" s="178"/>
      <c r="L145" s="179"/>
      <c r="M145" s="180"/>
      <c r="N145" s="181"/>
      <c r="O145" s="182"/>
      <c r="P145" s="183"/>
      <c r="Q145" s="184"/>
      <c r="R145" s="319"/>
      <c r="S145" s="186"/>
      <c r="T145" s="187"/>
      <c r="U145" s="188"/>
      <c r="V145" s="321"/>
      <c r="W145" s="241"/>
      <c r="X145" s="211"/>
      <c r="Y145" s="212">
        <f t="shared" si="57"/>
        <v>0</v>
      </c>
      <c r="Z145" s="212">
        <f t="shared" si="58"/>
        <v>0</v>
      </c>
      <c r="AA145" s="213">
        <f t="shared" si="59"/>
        <v>0</v>
      </c>
      <c r="AB145" s="171"/>
      <c r="AC145" s="303">
        <v>2.4</v>
      </c>
      <c r="AD145" s="216">
        <f t="shared" si="60"/>
        <v>0</v>
      </c>
      <c r="AE145" s="217">
        <f t="shared" si="61"/>
        <v>0</v>
      </c>
      <c r="AF145" s="218"/>
      <c r="AG145" s="219"/>
      <c r="AH145" s="219"/>
      <c r="AI145" s="219"/>
      <c r="AJ145" s="219"/>
      <c r="AK145" s="219"/>
      <c r="AL145" s="219"/>
      <c r="AM145" s="219"/>
      <c r="AN145" s="219">
        <f>2*Y145</f>
        <v>0</v>
      </c>
      <c r="AO145" s="219"/>
      <c r="AP145" s="219"/>
      <c r="AQ145" s="219"/>
      <c r="AR145" s="219"/>
      <c r="AS145" s="219"/>
      <c r="AT145" s="219">
        <f>1*Y145</f>
        <v>0</v>
      </c>
      <c r="AU145" s="219"/>
      <c r="AV145" s="219"/>
      <c r="AW145" s="221"/>
      <c r="AX145" s="219"/>
      <c r="AY145" s="219"/>
      <c r="AZ145" s="219"/>
      <c r="BA145" s="219"/>
      <c r="BB145" s="219"/>
      <c r="BC145" s="219">
        <f>8*Y145</f>
        <v>0</v>
      </c>
      <c r="BD145" s="219"/>
      <c r="BE145" s="219">
        <f>4*Y145</f>
        <v>0</v>
      </c>
      <c r="BF145" s="219"/>
      <c r="BG145" s="219"/>
      <c r="BH145" s="219"/>
      <c r="BI145" s="219"/>
      <c r="BJ145" s="219"/>
      <c r="BK145" s="219"/>
      <c r="BL145" s="221"/>
      <c r="BM145" s="219"/>
      <c r="BN145" s="238"/>
      <c r="BO145" s="238"/>
      <c r="BP145" s="238"/>
      <c r="BQ145" s="219">
        <f>3*Y145</f>
        <v>0</v>
      </c>
      <c r="BR145" s="238"/>
      <c r="BS145" s="238"/>
      <c r="BT145" s="75"/>
      <c r="BU145" s="75"/>
      <c r="BV145" s="76"/>
    </row>
    <row r="146" spans="1:74" ht="27" customHeight="1" x14ac:dyDescent="0.25">
      <c r="A146" s="77"/>
      <c r="B146" s="191" t="s">
        <v>366</v>
      </c>
      <c r="C146" s="192" t="s">
        <v>356</v>
      </c>
      <c r="D146" s="237" t="s">
        <v>367</v>
      </c>
      <c r="E146" s="666" t="s">
        <v>724</v>
      </c>
      <c r="F146" s="195">
        <v>6</v>
      </c>
      <c r="G146" s="304">
        <v>436</v>
      </c>
      <c r="H146" s="197"/>
      <c r="I146" s="176"/>
      <c r="J146" s="177"/>
      <c r="K146" s="178"/>
      <c r="L146" s="179"/>
      <c r="M146" s="180"/>
      <c r="N146" s="181"/>
      <c r="O146" s="182"/>
      <c r="P146" s="183"/>
      <c r="Q146" s="184"/>
      <c r="R146" s="319"/>
      <c r="S146" s="186"/>
      <c r="T146" s="187"/>
      <c r="U146" s="188"/>
      <c r="V146" s="321"/>
      <c r="W146" s="241"/>
      <c r="X146" s="211"/>
      <c r="Y146" s="212">
        <f t="shared" si="57"/>
        <v>0</v>
      </c>
      <c r="Z146" s="212">
        <f t="shared" si="58"/>
        <v>0</v>
      </c>
      <c r="AA146" s="213">
        <f t="shared" si="59"/>
        <v>0</v>
      </c>
      <c r="AB146" s="171"/>
      <c r="AC146" s="303">
        <v>9.5</v>
      </c>
      <c r="AD146" s="216">
        <f t="shared" si="60"/>
        <v>0</v>
      </c>
      <c r="AE146" s="217">
        <f t="shared" si="61"/>
        <v>0</v>
      </c>
      <c r="AF146" s="218"/>
      <c r="AG146" s="219"/>
      <c r="AH146" s="219"/>
      <c r="AI146" s="219"/>
      <c r="AJ146" s="219"/>
      <c r="AK146" s="219"/>
      <c r="AL146" s="219">
        <f>3*Y146</f>
        <v>0</v>
      </c>
      <c r="AM146" s="219">
        <f>3*Y146</f>
        <v>0</v>
      </c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21"/>
      <c r="AX146" s="219"/>
      <c r="AY146" s="219"/>
      <c r="AZ146" s="219"/>
      <c r="BA146" s="219"/>
      <c r="BB146" s="219"/>
      <c r="BC146" s="219">
        <f>5*Y146</f>
        <v>0</v>
      </c>
      <c r="BD146" s="219"/>
      <c r="BE146" s="219">
        <f>1*Y146</f>
        <v>0</v>
      </c>
      <c r="BF146" s="219"/>
      <c r="BG146" s="219"/>
      <c r="BH146" s="219"/>
      <c r="BI146" s="219"/>
      <c r="BJ146" s="219"/>
      <c r="BK146" s="219"/>
      <c r="BL146" s="221"/>
      <c r="BM146" s="219"/>
      <c r="BN146" s="238"/>
      <c r="BO146" s="238"/>
      <c r="BP146" s="238"/>
      <c r="BQ146" s="219">
        <f>6*Y146</f>
        <v>0</v>
      </c>
      <c r="BR146" s="219"/>
      <c r="BS146" s="238"/>
      <c r="BT146" s="75"/>
      <c r="BU146" s="75"/>
      <c r="BV146" s="76"/>
    </row>
    <row r="147" spans="1:74" ht="27" customHeight="1" x14ac:dyDescent="0.25">
      <c r="A147" s="77"/>
      <c r="B147" s="191" t="s">
        <v>368</v>
      </c>
      <c r="C147" s="192" t="s">
        <v>356</v>
      </c>
      <c r="D147" s="237" t="s">
        <v>369</v>
      </c>
      <c r="E147" s="666" t="s">
        <v>725</v>
      </c>
      <c r="F147" s="195">
        <v>12</v>
      </c>
      <c r="G147" s="304">
        <v>138</v>
      </c>
      <c r="H147" s="197"/>
      <c r="I147" s="176"/>
      <c r="J147" s="177"/>
      <c r="K147" s="178"/>
      <c r="L147" s="179"/>
      <c r="M147" s="180"/>
      <c r="N147" s="181"/>
      <c r="O147" s="182"/>
      <c r="P147" s="183"/>
      <c r="Q147" s="184"/>
      <c r="R147" s="319"/>
      <c r="S147" s="186"/>
      <c r="T147" s="187"/>
      <c r="U147" s="188"/>
      <c r="V147" s="321"/>
      <c r="W147" s="241"/>
      <c r="X147" s="211"/>
      <c r="Y147" s="212">
        <f t="shared" si="57"/>
        <v>0</v>
      </c>
      <c r="Z147" s="212">
        <f t="shared" si="58"/>
        <v>0</v>
      </c>
      <c r="AA147" s="213">
        <f t="shared" si="59"/>
        <v>0</v>
      </c>
      <c r="AB147" s="171"/>
      <c r="AC147" s="303">
        <v>2.5</v>
      </c>
      <c r="AD147" s="216">
        <f t="shared" si="60"/>
        <v>0</v>
      </c>
      <c r="AE147" s="217">
        <f t="shared" si="61"/>
        <v>0</v>
      </c>
      <c r="AF147" s="218"/>
      <c r="AG147" s="219"/>
      <c r="AH147" s="219">
        <f>3*Y147</f>
        <v>0</v>
      </c>
      <c r="AI147" s="219">
        <f>5*Y147</f>
        <v>0</v>
      </c>
      <c r="AJ147" s="219">
        <f>3*Y147</f>
        <v>0</v>
      </c>
      <c r="AK147" s="219">
        <f>1*Y147</f>
        <v>0</v>
      </c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21"/>
      <c r="AX147" s="219"/>
      <c r="AY147" s="219"/>
      <c r="AZ147" s="219"/>
      <c r="BA147" s="219">
        <f t="shared" ref="BA147:BA148" si="65">2*Y147</f>
        <v>0</v>
      </c>
      <c r="BB147" s="219"/>
      <c r="BC147" s="219">
        <f>8*Y147</f>
        <v>0</v>
      </c>
      <c r="BD147" s="219"/>
      <c r="BE147" s="219">
        <f>2*Y147</f>
        <v>0</v>
      </c>
      <c r="BF147" s="219"/>
      <c r="BG147" s="219"/>
      <c r="BH147" s="219"/>
      <c r="BI147" s="219"/>
      <c r="BJ147" s="219"/>
      <c r="BK147" s="219"/>
      <c r="BL147" s="221"/>
      <c r="BM147" s="219"/>
      <c r="BN147" s="219"/>
      <c r="BO147" s="219">
        <f>12*Y147</f>
        <v>0</v>
      </c>
      <c r="BP147" s="238"/>
      <c r="BQ147" s="219"/>
      <c r="BR147" s="219"/>
      <c r="BS147" s="238"/>
      <c r="BT147" s="75"/>
      <c r="BU147" s="75"/>
      <c r="BV147" s="76"/>
    </row>
    <row r="148" spans="1:74" ht="27" customHeight="1" x14ac:dyDescent="0.25">
      <c r="A148" s="77"/>
      <c r="B148" s="191" t="s">
        <v>370</v>
      </c>
      <c r="C148" s="192" t="s">
        <v>356</v>
      </c>
      <c r="D148" s="237" t="s">
        <v>371</v>
      </c>
      <c r="E148" s="666"/>
      <c r="F148" s="195">
        <v>3</v>
      </c>
      <c r="G148" s="304">
        <v>253</v>
      </c>
      <c r="H148" s="197"/>
      <c r="I148" s="176"/>
      <c r="J148" s="177"/>
      <c r="K148" s="178"/>
      <c r="L148" s="179"/>
      <c r="M148" s="180"/>
      <c r="N148" s="181"/>
      <c r="O148" s="182"/>
      <c r="P148" s="183"/>
      <c r="Q148" s="184"/>
      <c r="R148" s="319"/>
      <c r="S148" s="186"/>
      <c r="T148" s="187"/>
      <c r="U148" s="188"/>
      <c r="V148" s="321"/>
      <c r="W148" s="241"/>
      <c r="X148" s="211"/>
      <c r="Y148" s="212">
        <f t="shared" si="57"/>
        <v>0</v>
      </c>
      <c r="Z148" s="212">
        <f t="shared" si="58"/>
        <v>0</v>
      </c>
      <c r="AA148" s="213">
        <f t="shared" si="59"/>
        <v>0</v>
      </c>
      <c r="AB148" s="171"/>
      <c r="AC148" s="303">
        <v>4.9000000000000004</v>
      </c>
      <c r="AD148" s="216">
        <f t="shared" si="60"/>
        <v>0</v>
      </c>
      <c r="AE148" s="217">
        <f t="shared" si="61"/>
        <v>0</v>
      </c>
      <c r="AF148" s="218"/>
      <c r="AG148" s="219"/>
      <c r="AH148" s="219"/>
      <c r="AI148" s="219"/>
      <c r="AJ148" s="219"/>
      <c r="AK148" s="219">
        <f>2*Y148</f>
        <v>0</v>
      </c>
      <c r="AL148" s="219">
        <f>1*Y148</f>
        <v>0</v>
      </c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21"/>
      <c r="AX148" s="219"/>
      <c r="AY148" s="219"/>
      <c r="AZ148" s="219"/>
      <c r="BA148" s="219">
        <f t="shared" si="65"/>
        <v>0</v>
      </c>
      <c r="BB148" s="219"/>
      <c r="BC148" s="219">
        <f>7*Y148</f>
        <v>0</v>
      </c>
      <c r="BD148" s="219"/>
      <c r="BE148" s="219">
        <f>5*Y148</f>
        <v>0</v>
      </c>
      <c r="BF148" s="219"/>
      <c r="BG148" s="219">
        <f>1*Y148</f>
        <v>0</v>
      </c>
      <c r="BH148" s="219"/>
      <c r="BI148" s="219"/>
      <c r="BJ148" s="219"/>
      <c r="BK148" s="219"/>
      <c r="BL148" s="221"/>
      <c r="BM148" s="219"/>
      <c r="BN148" s="238"/>
      <c r="BO148" s="238"/>
      <c r="BP148" s="238"/>
      <c r="BQ148" s="219"/>
      <c r="BR148" s="219"/>
      <c r="BS148" s="219">
        <f>3*Y148</f>
        <v>0</v>
      </c>
      <c r="BT148" s="75"/>
      <c r="BU148" s="75"/>
      <c r="BV148" s="76"/>
    </row>
    <row r="149" spans="1:74" ht="27" customHeight="1" x14ac:dyDescent="0.25">
      <c r="A149" s="77"/>
      <c r="B149" s="191" t="s">
        <v>372</v>
      </c>
      <c r="C149" s="192" t="s">
        <v>356</v>
      </c>
      <c r="D149" s="237" t="s">
        <v>373</v>
      </c>
      <c r="E149" s="666" t="s">
        <v>726</v>
      </c>
      <c r="F149" s="195">
        <v>6</v>
      </c>
      <c r="G149" s="304">
        <v>230</v>
      </c>
      <c r="H149" s="197"/>
      <c r="I149" s="176"/>
      <c r="J149" s="177"/>
      <c r="K149" s="178"/>
      <c r="L149" s="179"/>
      <c r="M149" s="180"/>
      <c r="N149" s="181"/>
      <c r="O149" s="182"/>
      <c r="P149" s="183"/>
      <c r="Q149" s="184"/>
      <c r="R149" s="319"/>
      <c r="S149" s="186"/>
      <c r="T149" s="187"/>
      <c r="U149" s="188"/>
      <c r="V149" s="321"/>
      <c r="W149" s="241"/>
      <c r="X149" s="211"/>
      <c r="Y149" s="212">
        <f t="shared" si="57"/>
        <v>0</v>
      </c>
      <c r="Z149" s="212">
        <f t="shared" si="58"/>
        <v>0</v>
      </c>
      <c r="AA149" s="213">
        <f t="shared" si="59"/>
        <v>0</v>
      </c>
      <c r="AB149" s="171"/>
      <c r="AC149" s="303">
        <v>5.3</v>
      </c>
      <c r="AD149" s="216">
        <f t="shared" si="60"/>
        <v>0</v>
      </c>
      <c r="AE149" s="217">
        <f t="shared" si="61"/>
        <v>0</v>
      </c>
      <c r="AF149" s="218"/>
      <c r="AG149" s="219"/>
      <c r="AH149" s="219"/>
      <c r="AI149" s="219"/>
      <c r="AJ149" s="219">
        <f>2*Y149</f>
        <v>0</v>
      </c>
      <c r="AK149" s="219">
        <f>4*Y149</f>
        <v>0</v>
      </c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21"/>
      <c r="AX149" s="219"/>
      <c r="AY149" s="219"/>
      <c r="AZ149" s="219"/>
      <c r="BA149" s="219">
        <f>3*Y149</f>
        <v>0</v>
      </c>
      <c r="BB149" s="219"/>
      <c r="BC149" s="219">
        <f>15*Y149</f>
        <v>0</v>
      </c>
      <c r="BD149" s="219"/>
      <c r="BE149" s="219"/>
      <c r="BF149" s="219"/>
      <c r="BG149" s="219"/>
      <c r="BH149" s="219"/>
      <c r="BI149" s="219"/>
      <c r="BJ149" s="219"/>
      <c r="BK149" s="219"/>
      <c r="BL149" s="221"/>
      <c r="BM149" s="219"/>
      <c r="BN149" s="238"/>
      <c r="BO149" s="238"/>
      <c r="BP149" s="238"/>
      <c r="BQ149" s="219">
        <f>6*Y149</f>
        <v>0</v>
      </c>
      <c r="BR149" s="219"/>
      <c r="BS149" s="238"/>
      <c r="BT149" s="75"/>
      <c r="BU149" s="75"/>
      <c r="BV149" s="76"/>
    </row>
    <row r="150" spans="1:74" ht="27" customHeight="1" x14ac:dyDescent="0.25">
      <c r="A150" s="77"/>
      <c r="B150" s="191" t="s">
        <v>374</v>
      </c>
      <c r="C150" s="192" t="s">
        <v>356</v>
      </c>
      <c r="D150" s="237" t="s">
        <v>375</v>
      </c>
      <c r="E150" s="666" t="s">
        <v>727</v>
      </c>
      <c r="F150" s="195">
        <v>3</v>
      </c>
      <c r="G150" s="304">
        <v>104</v>
      </c>
      <c r="H150" s="197"/>
      <c r="I150" s="176"/>
      <c r="J150" s="177"/>
      <c r="K150" s="178"/>
      <c r="L150" s="179"/>
      <c r="M150" s="180"/>
      <c r="N150" s="181"/>
      <c r="O150" s="182"/>
      <c r="P150" s="183"/>
      <c r="Q150" s="184"/>
      <c r="R150" s="319"/>
      <c r="S150" s="186"/>
      <c r="T150" s="187"/>
      <c r="U150" s="188"/>
      <c r="V150" s="321"/>
      <c r="W150" s="241"/>
      <c r="X150" s="211"/>
      <c r="Y150" s="212">
        <f t="shared" si="57"/>
        <v>0</v>
      </c>
      <c r="Z150" s="212">
        <f t="shared" si="58"/>
        <v>0</v>
      </c>
      <c r="AA150" s="213">
        <f t="shared" si="59"/>
        <v>0</v>
      </c>
      <c r="AB150" s="171"/>
      <c r="AC150" s="303">
        <v>1.6</v>
      </c>
      <c r="AD150" s="216">
        <f t="shared" si="60"/>
        <v>0</v>
      </c>
      <c r="AE150" s="217">
        <f t="shared" si="61"/>
        <v>0</v>
      </c>
      <c r="AF150" s="218"/>
      <c r="AG150" s="219"/>
      <c r="AH150" s="219"/>
      <c r="AI150" s="219">
        <f>1*Y150</f>
        <v>0</v>
      </c>
      <c r="AJ150" s="219">
        <f>1*Y150</f>
        <v>0</v>
      </c>
      <c r="AK150" s="219"/>
      <c r="AL150" s="219"/>
      <c r="AM150" s="219">
        <f>1*Y150</f>
        <v>0</v>
      </c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21"/>
      <c r="AX150" s="219"/>
      <c r="AY150" s="219"/>
      <c r="AZ150" s="219"/>
      <c r="BA150" s="219"/>
      <c r="BB150" s="219"/>
      <c r="BC150" s="219"/>
      <c r="BD150" s="219"/>
      <c r="BE150" s="219">
        <f>3*Y150</f>
        <v>0</v>
      </c>
      <c r="BF150" s="219"/>
      <c r="BG150" s="219"/>
      <c r="BH150" s="219"/>
      <c r="BI150" s="219"/>
      <c r="BJ150" s="219"/>
      <c r="BK150" s="219"/>
      <c r="BL150" s="221"/>
      <c r="BM150" s="219"/>
      <c r="BN150" s="238"/>
      <c r="BO150" s="238"/>
      <c r="BP150" s="238"/>
      <c r="BQ150" s="219">
        <f>3*Y150</f>
        <v>0</v>
      </c>
      <c r="BR150" s="219"/>
      <c r="BS150" s="238"/>
      <c r="BT150" s="75"/>
      <c r="BU150" s="75"/>
      <c r="BV150" s="76"/>
    </row>
    <row r="151" spans="1:74" ht="27" customHeight="1" x14ac:dyDescent="0.25">
      <c r="A151" s="77"/>
      <c r="B151" s="191" t="s">
        <v>376</v>
      </c>
      <c r="C151" s="192" t="s">
        <v>356</v>
      </c>
      <c r="D151" s="237" t="s">
        <v>377</v>
      </c>
      <c r="E151" s="666" t="s">
        <v>728</v>
      </c>
      <c r="F151" s="195">
        <v>6</v>
      </c>
      <c r="G151" s="304">
        <v>310</v>
      </c>
      <c r="H151" s="197"/>
      <c r="I151" s="176"/>
      <c r="J151" s="177"/>
      <c r="K151" s="178"/>
      <c r="L151" s="179"/>
      <c r="M151" s="180"/>
      <c r="N151" s="181"/>
      <c r="O151" s="182"/>
      <c r="P151" s="183"/>
      <c r="Q151" s="184"/>
      <c r="R151" s="319"/>
      <c r="S151" s="186"/>
      <c r="T151" s="187"/>
      <c r="U151" s="188"/>
      <c r="V151" s="321"/>
      <c r="W151" s="241"/>
      <c r="X151" s="211"/>
      <c r="Y151" s="212">
        <f t="shared" si="57"/>
        <v>0</v>
      </c>
      <c r="Z151" s="212">
        <f t="shared" si="58"/>
        <v>0</v>
      </c>
      <c r="AA151" s="213">
        <f t="shared" si="59"/>
        <v>0</v>
      </c>
      <c r="AB151" s="171"/>
      <c r="AC151" s="303">
        <v>7.2</v>
      </c>
      <c r="AD151" s="216">
        <f t="shared" si="60"/>
        <v>0</v>
      </c>
      <c r="AE151" s="217">
        <f t="shared" si="61"/>
        <v>0</v>
      </c>
      <c r="AF151" s="218"/>
      <c r="AG151" s="219"/>
      <c r="AH151" s="219">
        <f t="shared" ref="AH151:AH152" si="66">4*Y151</f>
        <v>0</v>
      </c>
      <c r="AI151" s="219"/>
      <c r="AJ151" s="219"/>
      <c r="AK151" s="219">
        <f>2*Y151</f>
        <v>0</v>
      </c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21"/>
      <c r="AX151" s="219"/>
      <c r="AY151" s="219"/>
      <c r="AZ151" s="219"/>
      <c r="BA151" s="219">
        <f>12*Y151</f>
        <v>0</v>
      </c>
      <c r="BB151" s="219"/>
      <c r="BC151" s="219">
        <f>10*Y151</f>
        <v>0</v>
      </c>
      <c r="BD151" s="219"/>
      <c r="BE151" s="219">
        <f>1*Y151</f>
        <v>0</v>
      </c>
      <c r="BF151" s="219"/>
      <c r="BG151" s="219"/>
      <c r="BH151" s="219"/>
      <c r="BI151" s="219"/>
      <c r="BJ151" s="219"/>
      <c r="BK151" s="219"/>
      <c r="BL151" s="221"/>
      <c r="BM151" s="219"/>
      <c r="BN151" s="238"/>
      <c r="BO151" s="238"/>
      <c r="BP151" s="238"/>
      <c r="BQ151" s="219">
        <f>6*Y151</f>
        <v>0</v>
      </c>
      <c r="BR151" s="219"/>
      <c r="BS151" s="238"/>
      <c r="BT151" s="75"/>
      <c r="BU151" s="75"/>
      <c r="BV151" s="76"/>
    </row>
    <row r="152" spans="1:74" ht="27" customHeight="1" x14ac:dyDescent="0.25">
      <c r="A152" s="77"/>
      <c r="B152" s="191" t="s">
        <v>378</v>
      </c>
      <c r="C152" s="192" t="s">
        <v>356</v>
      </c>
      <c r="D152" s="237" t="s">
        <v>379</v>
      </c>
      <c r="E152" s="666" t="s">
        <v>729</v>
      </c>
      <c r="F152" s="195">
        <v>12</v>
      </c>
      <c r="G152" s="304">
        <v>113</v>
      </c>
      <c r="H152" s="197"/>
      <c r="I152" s="176"/>
      <c r="J152" s="177"/>
      <c r="K152" s="178"/>
      <c r="L152" s="179"/>
      <c r="M152" s="180"/>
      <c r="N152" s="181"/>
      <c r="O152" s="182"/>
      <c r="P152" s="183"/>
      <c r="Q152" s="184"/>
      <c r="R152" s="319"/>
      <c r="S152" s="186"/>
      <c r="T152" s="187"/>
      <c r="U152" s="188"/>
      <c r="V152" s="321"/>
      <c r="W152" s="241"/>
      <c r="X152" s="211"/>
      <c r="Y152" s="212">
        <f t="shared" si="57"/>
        <v>0</v>
      </c>
      <c r="Z152" s="212">
        <f t="shared" si="58"/>
        <v>0</v>
      </c>
      <c r="AA152" s="213">
        <f t="shared" si="59"/>
        <v>0</v>
      </c>
      <c r="AB152" s="171"/>
      <c r="AC152" s="303">
        <v>1.8</v>
      </c>
      <c r="AD152" s="216">
        <f t="shared" si="60"/>
        <v>0</v>
      </c>
      <c r="AE152" s="217">
        <f t="shared" si="61"/>
        <v>0</v>
      </c>
      <c r="AF152" s="218"/>
      <c r="AG152" s="219"/>
      <c r="AH152" s="219">
        <f t="shared" si="66"/>
        <v>0</v>
      </c>
      <c r="AI152" s="219">
        <f>8*Y152</f>
        <v>0</v>
      </c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21"/>
      <c r="AX152" s="219"/>
      <c r="AY152" s="219"/>
      <c r="AZ152" s="219"/>
      <c r="BA152" s="219"/>
      <c r="BB152" s="219"/>
      <c r="BC152" s="219">
        <f>12*Y152</f>
        <v>0</v>
      </c>
      <c r="BD152" s="219"/>
      <c r="BE152" s="219"/>
      <c r="BF152" s="219"/>
      <c r="BG152" s="219"/>
      <c r="BH152" s="219"/>
      <c r="BI152" s="219"/>
      <c r="BJ152" s="219"/>
      <c r="BK152" s="219"/>
      <c r="BL152" s="221"/>
      <c r="BM152" s="219"/>
      <c r="BN152" s="219">
        <f>12*Y152</f>
        <v>0</v>
      </c>
      <c r="BO152" s="238"/>
      <c r="BP152" s="238"/>
      <c r="BQ152" s="219"/>
      <c r="BR152" s="219"/>
      <c r="BS152" s="238"/>
      <c r="BT152" s="75"/>
      <c r="BU152" s="75"/>
      <c r="BV152" s="76"/>
    </row>
    <row r="153" spans="1:74" ht="27" customHeight="1" x14ac:dyDescent="0.25">
      <c r="A153" s="77"/>
      <c r="B153" s="191" t="s">
        <v>380</v>
      </c>
      <c r="C153" s="192" t="s">
        <v>356</v>
      </c>
      <c r="D153" s="237" t="s">
        <v>381</v>
      </c>
      <c r="E153" s="666"/>
      <c r="F153" s="195">
        <v>3</v>
      </c>
      <c r="G153" s="304">
        <v>302</v>
      </c>
      <c r="H153" s="197"/>
      <c r="I153" s="176"/>
      <c r="J153" s="177"/>
      <c r="K153" s="178"/>
      <c r="L153" s="179"/>
      <c r="M153" s="180"/>
      <c r="N153" s="181"/>
      <c r="O153" s="182"/>
      <c r="P153" s="183"/>
      <c r="Q153" s="184"/>
      <c r="R153" s="319"/>
      <c r="S153" s="186"/>
      <c r="T153" s="187"/>
      <c r="U153" s="188"/>
      <c r="V153" s="321"/>
      <c r="W153" s="241"/>
      <c r="X153" s="211"/>
      <c r="Y153" s="212">
        <f t="shared" si="57"/>
        <v>0</v>
      </c>
      <c r="Z153" s="212">
        <f t="shared" si="58"/>
        <v>0</v>
      </c>
      <c r="AA153" s="213">
        <f t="shared" si="59"/>
        <v>0</v>
      </c>
      <c r="AB153" s="171"/>
      <c r="AC153" s="303">
        <v>5.9</v>
      </c>
      <c r="AD153" s="216">
        <f t="shared" si="60"/>
        <v>0</v>
      </c>
      <c r="AE153" s="217">
        <f t="shared" si="61"/>
        <v>0</v>
      </c>
      <c r="AF153" s="218"/>
      <c r="AG153" s="219"/>
      <c r="AH153" s="219"/>
      <c r="AI153" s="219"/>
      <c r="AJ153" s="219">
        <f>1*Y153</f>
        <v>0</v>
      </c>
      <c r="AK153" s="219"/>
      <c r="AL153" s="219">
        <f>1*Y153</f>
        <v>0</v>
      </c>
      <c r="AM153" s="219"/>
      <c r="AN153" s="219"/>
      <c r="AO153" s="219"/>
      <c r="AP153" s="219">
        <f t="shared" ref="AP153:AP154" si="67">1*Y153</f>
        <v>0</v>
      </c>
      <c r="AQ153" s="219"/>
      <c r="AR153" s="219"/>
      <c r="AS153" s="219"/>
      <c r="AT153" s="219"/>
      <c r="AU153" s="219"/>
      <c r="AV153" s="219"/>
      <c r="AW153" s="221"/>
      <c r="AX153" s="219"/>
      <c r="AY153" s="219"/>
      <c r="AZ153" s="219"/>
      <c r="BA153" s="219"/>
      <c r="BB153" s="219"/>
      <c r="BC153" s="219">
        <f>1*Y153</f>
        <v>0</v>
      </c>
      <c r="BD153" s="219"/>
      <c r="BE153" s="219">
        <f>2*Y153</f>
        <v>0</v>
      </c>
      <c r="BF153" s="219"/>
      <c r="BG153" s="219"/>
      <c r="BH153" s="219"/>
      <c r="BI153" s="219"/>
      <c r="BJ153" s="219"/>
      <c r="BK153" s="219"/>
      <c r="BL153" s="221"/>
      <c r="BM153" s="219"/>
      <c r="BN153" s="238"/>
      <c r="BO153" s="238"/>
      <c r="BP153" s="238"/>
      <c r="BQ153" s="219"/>
      <c r="BR153" s="219"/>
      <c r="BS153" s="219">
        <f t="shared" ref="BS153:BS154" si="68">3*Y153</f>
        <v>0</v>
      </c>
      <c r="BT153" s="75"/>
      <c r="BU153" s="75"/>
      <c r="BV153" s="76"/>
    </row>
    <row r="154" spans="1:74" ht="27" customHeight="1" x14ac:dyDescent="0.25">
      <c r="A154" s="77"/>
      <c r="B154" s="191" t="s">
        <v>382</v>
      </c>
      <c r="C154" s="192" t="s">
        <v>356</v>
      </c>
      <c r="D154" s="237" t="s">
        <v>383</v>
      </c>
      <c r="E154" s="666" t="s">
        <v>730</v>
      </c>
      <c r="F154" s="195">
        <v>3</v>
      </c>
      <c r="G154" s="304">
        <v>204</v>
      </c>
      <c r="H154" s="197"/>
      <c r="I154" s="176"/>
      <c r="J154" s="177"/>
      <c r="K154" s="178"/>
      <c r="L154" s="179"/>
      <c r="M154" s="180"/>
      <c r="N154" s="181"/>
      <c r="O154" s="182"/>
      <c r="P154" s="183"/>
      <c r="Q154" s="184"/>
      <c r="R154" s="319"/>
      <c r="S154" s="186"/>
      <c r="T154" s="187"/>
      <c r="U154" s="188"/>
      <c r="V154" s="321"/>
      <c r="W154" s="241"/>
      <c r="X154" s="211"/>
      <c r="Y154" s="212">
        <f t="shared" si="57"/>
        <v>0</v>
      </c>
      <c r="Z154" s="212">
        <f t="shared" si="58"/>
        <v>0</v>
      </c>
      <c r="AA154" s="213">
        <f t="shared" si="59"/>
        <v>0</v>
      </c>
      <c r="AB154" s="171"/>
      <c r="AC154" s="303">
        <v>3.2</v>
      </c>
      <c r="AD154" s="216">
        <f t="shared" si="60"/>
        <v>0</v>
      </c>
      <c r="AE154" s="217">
        <f t="shared" si="61"/>
        <v>0</v>
      </c>
      <c r="AF154" s="218"/>
      <c r="AG154" s="219"/>
      <c r="AH154" s="219"/>
      <c r="AI154" s="219"/>
      <c r="AJ154" s="219"/>
      <c r="AK154" s="219">
        <f>1*Y154</f>
        <v>0</v>
      </c>
      <c r="AL154" s="219"/>
      <c r="AM154" s="219">
        <f>1*Y154</f>
        <v>0</v>
      </c>
      <c r="AN154" s="219"/>
      <c r="AO154" s="219"/>
      <c r="AP154" s="219">
        <f t="shared" si="67"/>
        <v>0</v>
      </c>
      <c r="AQ154" s="219"/>
      <c r="AR154" s="219"/>
      <c r="AS154" s="219"/>
      <c r="AT154" s="219"/>
      <c r="AU154" s="219"/>
      <c r="AV154" s="219"/>
      <c r="AW154" s="221"/>
      <c r="AX154" s="219"/>
      <c r="AY154" s="219"/>
      <c r="AZ154" s="219"/>
      <c r="BA154" s="219"/>
      <c r="BB154" s="219"/>
      <c r="BC154" s="219">
        <f>9*Y154</f>
        <v>0</v>
      </c>
      <c r="BD154" s="219"/>
      <c r="BE154" s="219">
        <f>3*Y154</f>
        <v>0</v>
      </c>
      <c r="BF154" s="219"/>
      <c r="BG154" s="219"/>
      <c r="BH154" s="219"/>
      <c r="BI154" s="219"/>
      <c r="BJ154" s="219"/>
      <c r="BK154" s="219"/>
      <c r="BL154" s="221"/>
      <c r="BM154" s="219"/>
      <c r="BN154" s="238"/>
      <c r="BO154" s="238"/>
      <c r="BP154" s="238"/>
      <c r="BQ154" s="219"/>
      <c r="BR154" s="219"/>
      <c r="BS154" s="219">
        <f t="shared" si="68"/>
        <v>0</v>
      </c>
      <c r="BT154" s="75"/>
      <c r="BU154" s="75"/>
      <c r="BV154" s="76"/>
    </row>
    <row r="155" spans="1:74" ht="27" customHeight="1" x14ac:dyDescent="0.25">
      <c r="A155" s="77"/>
      <c r="B155" s="191" t="s">
        <v>384</v>
      </c>
      <c r="C155" s="192" t="s">
        <v>356</v>
      </c>
      <c r="D155" s="237" t="s">
        <v>385</v>
      </c>
      <c r="E155" s="666" t="s">
        <v>731</v>
      </c>
      <c r="F155" s="195">
        <v>12</v>
      </c>
      <c r="G155" s="304">
        <v>796</v>
      </c>
      <c r="H155" s="197"/>
      <c r="I155" s="176"/>
      <c r="J155" s="177"/>
      <c r="K155" s="178"/>
      <c r="L155" s="179"/>
      <c r="M155" s="180"/>
      <c r="N155" s="181"/>
      <c r="O155" s="182"/>
      <c r="P155" s="183"/>
      <c r="Q155" s="184"/>
      <c r="R155" s="319"/>
      <c r="S155" s="186"/>
      <c r="T155" s="187"/>
      <c r="U155" s="188"/>
      <c r="V155" s="321"/>
      <c r="W155" s="241"/>
      <c r="X155" s="211"/>
      <c r="Y155" s="212">
        <f t="shared" si="57"/>
        <v>0</v>
      </c>
      <c r="Z155" s="212">
        <f t="shared" si="58"/>
        <v>0</v>
      </c>
      <c r="AA155" s="213">
        <f t="shared" si="59"/>
        <v>0</v>
      </c>
      <c r="AB155" s="171"/>
      <c r="AC155" s="303">
        <v>17.8</v>
      </c>
      <c r="AD155" s="216">
        <f t="shared" si="60"/>
        <v>0</v>
      </c>
      <c r="AE155" s="217">
        <f t="shared" si="61"/>
        <v>0</v>
      </c>
      <c r="AF155" s="218"/>
      <c r="AG155" s="219"/>
      <c r="AH155" s="219"/>
      <c r="AI155" s="219">
        <f>1*Y155</f>
        <v>0</v>
      </c>
      <c r="AJ155" s="219">
        <f>9*Y155</f>
        <v>0</v>
      </c>
      <c r="AK155" s="219">
        <f>2*Y155</f>
        <v>0</v>
      </c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21"/>
      <c r="AX155" s="219"/>
      <c r="AY155" s="219"/>
      <c r="AZ155" s="219"/>
      <c r="BA155" s="219"/>
      <c r="BB155" s="219"/>
      <c r="BC155" s="219">
        <f t="shared" ref="BC155:BC156" si="69">4*Y155</f>
        <v>0</v>
      </c>
      <c r="BD155" s="219"/>
      <c r="BE155" s="219">
        <f>8*Y155</f>
        <v>0</v>
      </c>
      <c r="BF155" s="219"/>
      <c r="BG155" s="219"/>
      <c r="BH155" s="219"/>
      <c r="BI155" s="219"/>
      <c r="BJ155" s="219"/>
      <c r="BK155" s="219"/>
      <c r="BL155" s="221"/>
      <c r="BM155" s="219"/>
      <c r="BN155" s="238"/>
      <c r="BO155" s="238"/>
      <c r="BP155" s="238"/>
      <c r="BQ155" s="219">
        <f>12*Y155</f>
        <v>0</v>
      </c>
      <c r="BR155" s="219"/>
      <c r="BS155" s="238"/>
      <c r="BT155" s="75"/>
      <c r="BU155" s="75"/>
      <c r="BV155" s="76"/>
    </row>
    <row r="156" spans="1:74" ht="27" customHeight="1" x14ac:dyDescent="0.25">
      <c r="A156" s="77"/>
      <c r="B156" s="191" t="s">
        <v>386</v>
      </c>
      <c r="C156" s="192" t="s">
        <v>356</v>
      </c>
      <c r="D156" s="237" t="s">
        <v>387</v>
      </c>
      <c r="E156" s="666" t="s">
        <v>732</v>
      </c>
      <c r="F156" s="195">
        <v>6</v>
      </c>
      <c r="G156" s="304">
        <v>328</v>
      </c>
      <c r="H156" s="197"/>
      <c r="I156" s="176"/>
      <c r="J156" s="177"/>
      <c r="K156" s="178"/>
      <c r="L156" s="179"/>
      <c r="M156" s="180"/>
      <c r="N156" s="181"/>
      <c r="O156" s="182"/>
      <c r="P156" s="183"/>
      <c r="Q156" s="184"/>
      <c r="R156" s="319"/>
      <c r="S156" s="186"/>
      <c r="T156" s="187"/>
      <c r="U156" s="188"/>
      <c r="V156" s="321"/>
      <c r="W156" s="241"/>
      <c r="X156" s="211"/>
      <c r="Y156" s="212">
        <f t="shared" si="57"/>
        <v>0</v>
      </c>
      <c r="Z156" s="212">
        <f t="shared" si="58"/>
        <v>0</v>
      </c>
      <c r="AA156" s="213">
        <f t="shared" si="59"/>
        <v>0</v>
      </c>
      <c r="AB156" s="171"/>
      <c r="AC156" s="303">
        <v>7.7</v>
      </c>
      <c r="AD156" s="216">
        <f t="shared" si="60"/>
        <v>0</v>
      </c>
      <c r="AE156" s="217">
        <f t="shared" si="61"/>
        <v>0</v>
      </c>
      <c r="AF156" s="218"/>
      <c r="AG156" s="219"/>
      <c r="AH156" s="219"/>
      <c r="AI156" s="219">
        <f>3*Y156</f>
        <v>0</v>
      </c>
      <c r="AJ156" s="219">
        <f>3*Y156</f>
        <v>0</v>
      </c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21"/>
      <c r="AX156" s="219"/>
      <c r="AY156" s="219"/>
      <c r="AZ156" s="219"/>
      <c r="BA156" s="219"/>
      <c r="BB156" s="219"/>
      <c r="BC156" s="219">
        <f t="shared" si="69"/>
        <v>0</v>
      </c>
      <c r="BD156" s="219"/>
      <c r="BE156" s="219">
        <f>2*Y156</f>
        <v>0</v>
      </c>
      <c r="BF156" s="219"/>
      <c r="BG156" s="219"/>
      <c r="BH156" s="219"/>
      <c r="BI156" s="219"/>
      <c r="BJ156" s="219"/>
      <c r="BK156" s="219"/>
      <c r="BL156" s="221"/>
      <c r="BM156" s="219"/>
      <c r="BN156" s="238"/>
      <c r="BO156" s="238"/>
      <c r="BP156" s="238"/>
      <c r="BQ156" s="219">
        <f>6*Y156</f>
        <v>0</v>
      </c>
      <c r="BR156" s="219"/>
      <c r="BS156" s="238"/>
      <c r="BT156" s="75"/>
      <c r="BU156" s="75"/>
      <c r="BV156" s="76"/>
    </row>
    <row r="157" spans="1:74" ht="27" customHeight="1" x14ac:dyDescent="0.25">
      <c r="A157" s="77"/>
      <c r="B157" s="191" t="s">
        <v>388</v>
      </c>
      <c r="C157" s="192" t="s">
        <v>356</v>
      </c>
      <c r="D157" s="237" t="s">
        <v>389</v>
      </c>
      <c r="E157" s="666" t="s">
        <v>733</v>
      </c>
      <c r="F157" s="195">
        <v>3</v>
      </c>
      <c r="G157" s="304">
        <v>245</v>
      </c>
      <c r="H157" s="197"/>
      <c r="I157" s="176"/>
      <c r="J157" s="177"/>
      <c r="K157" s="178"/>
      <c r="L157" s="179"/>
      <c r="M157" s="180"/>
      <c r="N157" s="181"/>
      <c r="O157" s="182"/>
      <c r="P157" s="183"/>
      <c r="Q157" s="184"/>
      <c r="R157" s="319"/>
      <c r="S157" s="186"/>
      <c r="T157" s="187"/>
      <c r="U157" s="188"/>
      <c r="V157" s="321"/>
      <c r="W157" s="241"/>
      <c r="X157" s="211"/>
      <c r="Y157" s="212">
        <f t="shared" si="57"/>
        <v>0</v>
      </c>
      <c r="Z157" s="212">
        <f t="shared" si="58"/>
        <v>0</v>
      </c>
      <c r="AA157" s="213">
        <f t="shared" si="59"/>
        <v>0</v>
      </c>
      <c r="AB157" s="171"/>
      <c r="AC157" s="303">
        <v>4.8</v>
      </c>
      <c r="AD157" s="216">
        <f t="shared" si="60"/>
        <v>0</v>
      </c>
      <c r="AE157" s="217">
        <f t="shared" si="61"/>
        <v>0</v>
      </c>
      <c r="AF157" s="218"/>
      <c r="AG157" s="219"/>
      <c r="AH157" s="219"/>
      <c r="AI157" s="219"/>
      <c r="AJ157" s="219"/>
      <c r="AK157" s="219">
        <f>2*Y157</f>
        <v>0</v>
      </c>
      <c r="AL157" s="219">
        <f>1*Y157</f>
        <v>0</v>
      </c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21"/>
      <c r="AX157" s="219"/>
      <c r="AY157" s="219"/>
      <c r="AZ157" s="219"/>
      <c r="BA157" s="219"/>
      <c r="BB157" s="219"/>
      <c r="BC157" s="219">
        <f>8*Y157</f>
        <v>0</v>
      </c>
      <c r="BD157" s="219"/>
      <c r="BE157" s="219">
        <f>4*Y157</f>
        <v>0</v>
      </c>
      <c r="BF157" s="219"/>
      <c r="BG157" s="219"/>
      <c r="BH157" s="219"/>
      <c r="BI157" s="219"/>
      <c r="BJ157" s="219"/>
      <c r="BK157" s="219"/>
      <c r="BL157" s="221"/>
      <c r="BM157" s="219"/>
      <c r="BN157" s="238"/>
      <c r="BO157" s="238"/>
      <c r="BP157" s="238"/>
      <c r="BQ157" s="219"/>
      <c r="BR157" s="219"/>
      <c r="BS157" s="219">
        <f>3*Y157</f>
        <v>0</v>
      </c>
      <c r="BT157" s="75"/>
      <c r="BU157" s="75"/>
      <c r="BV157" s="76"/>
    </row>
    <row r="158" spans="1:74" ht="27" customHeight="1" x14ac:dyDescent="0.2">
      <c r="A158" s="77"/>
      <c r="B158" s="322" t="s">
        <v>390</v>
      </c>
      <c r="C158" s="192" t="s">
        <v>356</v>
      </c>
      <c r="D158" s="323" t="s">
        <v>391</v>
      </c>
      <c r="E158" s="182"/>
      <c r="F158" s="307">
        <f t="shared" ref="F158:G158" si="70">SUM(F141:F157)</f>
        <v>99</v>
      </c>
      <c r="G158" s="307">
        <f t="shared" si="70"/>
        <v>5508.8</v>
      </c>
      <c r="H158" s="175"/>
      <c r="I158" s="176"/>
      <c r="J158" s="177"/>
      <c r="K158" s="178"/>
      <c r="L158" s="179"/>
      <c r="M158" s="180"/>
      <c r="N158" s="181"/>
      <c r="O158" s="182"/>
      <c r="P158" s="183"/>
      <c r="Q158" s="184"/>
      <c r="R158" s="319"/>
      <c r="S158" s="186"/>
      <c r="T158" s="187"/>
      <c r="U158" s="188"/>
      <c r="V158" s="321"/>
      <c r="W158" s="227"/>
      <c r="X158" s="211"/>
      <c r="Y158" s="212">
        <f t="shared" si="57"/>
        <v>0</v>
      </c>
      <c r="Z158" s="212">
        <f t="shared" si="58"/>
        <v>0</v>
      </c>
      <c r="AA158" s="213">
        <f t="shared" si="59"/>
        <v>0</v>
      </c>
      <c r="AB158" s="190"/>
      <c r="AC158" s="215">
        <f>SUM(AC141:AC157)</f>
        <v>106.89999999999999</v>
      </c>
      <c r="AD158" s="216">
        <f t="shared" si="60"/>
        <v>0</v>
      </c>
      <c r="AE158" s="217">
        <f t="shared" si="61"/>
        <v>0</v>
      </c>
      <c r="AF158" s="218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21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21"/>
      <c r="BM158" s="219">
        <f>0*Y158</f>
        <v>0</v>
      </c>
      <c r="BN158" s="219">
        <f>12*Y158</f>
        <v>0</v>
      </c>
      <c r="BO158" s="219">
        <f>12*Y158</f>
        <v>0</v>
      </c>
      <c r="BP158" s="219">
        <f>0*Y158</f>
        <v>0</v>
      </c>
      <c r="BQ158" s="219">
        <f>42*Y158</f>
        <v>0</v>
      </c>
      <c r="BR158" s="219">
        <f>12*Y158</f>
        <v>0</v>
      </c>
      <c r="BS158" s="219">
        <f>21*Y158</f>
        <v>0</v>
      </c>
      <c r="BT158" s="75"/>
      <c r="BU158" s="75"/>
      <c r="BV158" s="76"/>
    </row>
    <row r="159" spans="1:74" ht="45.75" customHeight="1" x14ac:dyDescent="0.45">
      <c r="A159" s="324"/>
      <c r="B159" s="325" t="s">
        <v>392</v>
      </c>
      <c r="C159" s="326"/>
      <c r="D159" s="327" t="s">
        <v>393</v>
      </c>
      <c r="E159" s="328"/>
      <c r="F159" s="803" t="s">
        <v>56</v>
      </c>
      <c r="G159" s="735"/>
      <c r="H159" s="735"/>
      <c r="I159" s="735"/>
      <c r="J159" s="735"/>
      <c r="K159" s="735"/>
      <c r="L159" s="735"/>
      <c r="M159" s="735"/>
      <c r="N159" s="735"/>
      <c r="O159" s="735"/>
      <c r="P159" s="735"/>
      <c r="Q159" s="735"/>
      <c r="R159" s="735"/>
      <c r="S159" s="735"/>
      <c r="T159" s="735"/>
      <c r="U159" s="735"/>
      <c r="V159" s="735"/>
      <c r="W159" s="736"/>
      <c r="X159" s="329"/>
      <c r="Y159" s="330"/>
      <c r="Z159" s="330"/>
      <c r="AA159" s="331"/>
      <c r="AB159" s="329"/>
      <c r="AC159" s="330"/>
      <c r="AD159" s="330"/>
      <c r="AE159" s="330"/>
      <c r="AF159" s="332"/>
      <c r="AG159" s="333"/>
      <c r="AH159" s="333"/>
      <c r="AI159" s="333"/>
      <c r="AJ159" s="333"/>
      <c r="AK159" s="333"/>
      <c r="AL159" s="333"/>
      <c r="AM159" s="333"/>
      <c r="AN159" s="333"/>
      <c r="AO159" s="333"/>
      <c r="AP159" s="333"/>
      <c r="AQ159" s="333"/>
      <c r="AR159" s="333"/>
      <c r="AS159" s="333"/>
      <c r="AT159" s="333"/>
      <c r="AU159" s="333"/>
      <c r="AV159" s="333"/>
      <c r="AW159" s="324"/>
      <c r="AX159" s="333"/>
      <c r="AY159" s="333"/>
      <c r="AZ159" s="333"/>
      <c r="BA159" s="333"/>
      <c r="BB159" s="333"/>
      <c r="BC159" s="333"/>
      <c r="BD159" s="333"/>
      <c r="BE159" s="333"/>
      <c r="BF159" s="333"/>
      <c r="BG159" s="333"/>
      <c r="BH159" s="333"/>
      <c r="BI159" s="333"/>
      <c r="BJ159" s="333"/>
      <c r="BK159" s="333"/>
      <c r="BL159" s="324"/>
      <c r="BM159" s="333"/>
      <c r="BN159" s="333"/>
      <c r="BO159" s="333"/>
      <c r="BP159" s="333"/>
      <c r="BQ159" s="333"/>
      <c r="BR159" s="333"/>
      <c r="BS159" s="333"/>
      <c r="BT159" s="324"/>
      <c r="BU159" s="324"/>
      <c r="BV159" s="334"/>
    </row>
    <row r="160" spans="1:74" ht="45.75" customHeight="1" x14ac:dyDescent="0.45">
      <c r="A160" s="324"/>
      <c r="B160" s="324"/>
      <c r="C160" s="324"/>
      <c r="D160" s="324"/>
      <c r="E160" s="324"/>
      <c r="F160" s="324"/>
      <c r="G160" s="324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324"/>
      <c r="Y160" s="324"/>
      <c r="Z160" s="324"/>
      <c r="AA160" s="324"/>
      <c r="AB160" s="324"/>
      <c r="AC160" s="324"/>
      <c r="AD160" s="324"/>
      <c r="AE160" s="324"/>
      <c r="AF160" s="324"/>
      <c r="AG160" s="799" t="s">
        <v>57</v>
      </c>
      <c r="AH160" s="735"/>
      <c r="AI160" s="735"/>
      <c r="AJ160" s="735"/>
      <c r="AK160" s="735"/>
      <c r="AL160" s="735"/>
      <c r="AM160" s="735"/>
      <c r="AN160" s="735"/>
      <c r="AO160" s="735"/>
      <c r="AP160" s="735"/>
      <c r="AQ160" s="735"/>
      <c r="AR160" s="735"/>
      <c r="AS160" s="735"/>
      <c r="AT160" s="735"/>
      <c r="AU160" s="735"/>
      <c r="AV160" s="736"/>
      <c r="AW160" s="324"/>
      <c r="AX160" s="335"/>
      <c r="AY160" s="336"/>
      <c r="AZ160" s="337" t="s">
        <v>58</v>
      </c>
      <c r="BA160" s="338"/>
      <c r="BB160" s="338"/>
      <c r="BC160" s="338"/>
      <c r="BD160" s="338"/>
      <c r="BE160" s="338"/>
      <c r="BF160" s="338"/>
      <c r="BG160" s="338"/>
      <c r="BH160" s="338"/>
      <c r="BI160" s="338"/>
      <c r="BJ160" s="338"/>
      <c r="BK160" s="339"/>
      <c r="BL160" s="324"/>
      <c r="BM160" s="799" t="s">
        <v>59</v>
      </c>
      <c r="BN160" s="735"/>
      <c r="BO160" s="735"/>
      <c r="BP160" s="735"/>
      <c r="BQ160" s="735"/>
      <c r="BR160" s="735"/>
      <c r="BS160" s="736"/>
      <c r="BT160" s="324"/>
      <c r="BU160" s="340"/>
      <c r="BV160" s="334"/>
    </row>
    <row r="161" spans="1:74" ht="45.75" customHeight="1" x14ac:dyDescent="0.45">
      <c r="A161" s="324"/>
      <c r="B161" s="341"/>
      <c r="C161" s="342"/>
      <c r="D161" s="343" t="s">
        <v>60</v>
      </c>
      <c r="E161" s="344"/>
      <c r="F161" s="344"/>
      <c r="G161" s="345"/>
      <c r="H161" s="346"/>
      <c r="I161" s="347"/>
      <c r="J161" s="347"/>
      <c r="K161" s="347"/>
      <c r="L161" s="347"/>
      <c r="M161" s="347"/>
      <c r="N161" s="347"/>
      <c r="O161" s="348" t="s">
        <v>61</v>
      </c>
      <c r="P161" s="347"/>
      <c r="Q161" s="347"/>
      <c r="R161" s="347"/>
      <c r="S161" s="347"/>
      <c r="T161" s="347"/>
      <c r="U161" s="347"/>
      <c r="V161" s="347"/>
      <c r="W161" s="349"/>
      <c r="X161" s="350"/>
      <c r="Y161" s="801" t="s">
        <v>62</v>
      </c>
      <c r="Z161" s="801" t="s">
        <v>63</v>
      </c>
      <c r="AA161" s="801" t="s">
        <v>64</v>
      </c>
      <c r="AB161" s="351"/>
      <c r="AC161" s="801" t="s">
        <v>65</v>
      </c>
      <c r="AD161" s="801" t="s">
        <v>66</v>
      </c>
      <c r="AE161" s="801" t="s">
        <v>67</v>
      </c>
      <c r="AF161" s="352"/>
      <c r="AG161" s="801" t="s">
        <v>68</v>
      </c>
      <c r="AH161" s="801" t="s">
        <v>69</v>
      </c>
      <c r="AI161" s="801" t="s">
        <v>70</v>
      </c>
      <c r="AJ161" s="801" t="s">
        <v>71</v>
      </c>
      <c r="AK161" s="801" t="s">
        <v>72</v>
      </c>
      <c r="AL161" s="801" t="s">
        <v>73</v>
      </c>
      <c r="AM161" s="801" t="s">
        <v>74</v>
      </c>
      <c r="AN161" s="801" t="s">
        <v>75</v>
      </c>
      <c r="AO161" s="801" t="s">
        <v>76</v>
      </c>
      <c r="AP161" s="801" t="s">
        <v>77</v>
      </c>
      <c r="AQ161" s="801" t="s">
        <v>29</v>
      </c>
      <c r="AR161" s="801" t="s">
        <v>78</v>
      </c>
      <c r="AS161" s="801" t="s">
        <v>79</v>
      </c>
      <c r="AT161" s="801" t="s">
        <v>33</v>
      </c>
      <c r="AU161" s="801" t="s">
        <v>35</v>
      </c>
      <c r="AV161" s="801" t="s">
        <v>36</v>
      </c>
      <c r="AW161" s="324"/>
      <c r="AX161" s="802" t="s">
        <v>80</v>
      </c>
      <c r="AY161" s="802" t="s">
        <v>81</v>
      </c>
      <c r="AZ161" s="802" t="s">
        <v>80</v>
      </c>
      <c r="BA161" s="802" t="s">
        <v>81</v>
      </c>
      <c r="BB161" s="802" t="s">
        <v>80</v>
      </c>
      <c r="BC161" s="802" t="s">
        <v>81</v>
      </c>
      <c r="BD161" s="802" t="s">
        <v>80</v>
      </c>
      <c r="BE161" s="802" t="s">
        <v>81</v>
      </c>
      <c r="BF161" s="802" t="s">
        <v>80</v>
      </c>
      <c r="BG161" s="802" t="s">
        <v>81</v>
      </c>
      <c r="BH161" s="802" t="s">
        <v>80</v>
      </c>
      <c r="BI161" s="802" t="s">
        <v>81</v>
      </c>
      <c r="BJ161" s="802" t="s">
        <v>80</v>
      </c>
      <c r="BK161" s="800" t="s">
        <v>81</v>
      </c>
      <c r="BL161" s="324"/>
      <c r="BM161" s="796" t="s">
        <v>82</v>
      </c>
      <c r="BN161" s="796" t="s">
        <v>83</v>
      </c>
      <c r="BO161" s="796" t="s">
        <v>84</v>
      </c>
      <c r="BP161" s="796" t="s">
        <v>85</v>
      </c>
      <c r="BQ161" s="796" t="s">
        <v>86</v>
      </c>
      <c r="BR161" s="796" t="s">
        <v>87</v>
      </c>
      <c r="BS161" s="798" t="s">
        <v>88</v>
      </c>
      <c r="BT161" s="324"/>
      <c r="BU161" s="324"/>
      <c r="BV161" s="334"/>
    </row>
    <row r="162" spans="1:74" ht="45.75" customHeight="1" x14ac:dyDescent="0.2">
      <c r="A162" s="324"/>
      <c r="B162" s="353"/>
      <c r="C162" s="354"/>
      <c r="D162" s="354"/>
      <c r="E162" s="354"/>
      <c r="F162" s="354"/>
      <c r="G162" s="355"/>
      <c r="H162" s="346"/>
      <c r="I162" s="347"/>
      <c r="J162" s="356" t="s">
        <v>89</v>
      </c>
      <c r="K162" s="357"/>
      <c r="L162" s="357"/>
      <c r="M162" s="358"/>
      <c r="N162" s="347"/>
      <c r="O162" s="347"/>
      <c r="P162" s="347"/>
      <c r="Q162" s="347"/>
      <c r="R162" s="347"/>
      <c r="S162" s="347"/>
      <c r="T162" s="347"/>
      <c r="U162" s="347"/>
      <c r="V162" s="347"/>
      <c r="W162" s="349"/>
      <c r="X162" s="350"/>
      <c r="Y162" s="768"/>
      <c r="Z162" s="768"/>
      <c r="AA162" s="768"/>
      <c r="AB162" s="359"/>
      <c r="AC162" s="768"/>
      <c r="AD162" s="768"/>
      <c r="AE162" s="768"/>
      <c r="AF162" s="352"/>
      <c r="AG162" s="768"/>
      <c r="AH162" s="768"/>
      <c r="AI162" s="768"/>
      <c r="AJ162" s="768"/>
      <c r="AK162" s="768"/>
      <c r="AL162" s="768"/>
      <c r="AM162" s="768"/>
      <c r="AN162" s="768"/>
      <c r="AO162" s="768"/>
      <c r="AP162" s="768"/>
      <c r="AQ162" s="768"/>
      <c r="AR162" s="768"/>
      <c r="AS162" s="768"/>
      <c r="AT162" s="768"/>
      <c r="AU162" s="768"/>
      <c r="AV162" s="768"/>
      <c r="AW162" s="324"/>
      <c r="AX162" s="779"/>
      <c r="AY162" s="782"/>
      <c r="AZ162" s="779"/>
      <c r="BA162" s="782"/>
      <c r="BB162" s="779"/>
      <c r="BC162" s="782"/>
      <c r="BD162" s="779"/>
      <c r="BE162" s="782"/>
      <c r="BF162" s="779"/>
      <c r="BG162" s="782"/>
      <c r="BH162" s="779"/>
      <c r="BI162" s="782"/>
      <c r="BJ162" s="779"/>
      <c r="BK162" s="784"/>
      <c r="BL162" s="324"/>
      <c r="BM162" s="785"/>
      <c r="BN162" s="785"/>
      <c r="BO162" s="785"/>
      <c r="BP162" s="785"/>
      <c r="BQ162" s="785"/>
      <c r="BR162" s="785"/>
      <c r="BS162" s="768"/>
      <c r="BT162" s="324"/>
      <c r="BU162" s="324"/>
      <c r="BV162" s="334"/>
    </row>
    <row r="163" spans="1:74" ht="75" customHeight="1" x14ac:dyDescent="0.45">
      <c r="A163" s="324"/>
      <c r="B163" s="333"/>
      <c r="C163" s="360" t="s">
        <v>90</v>
      </c>
      <c r="D163" s="361"/>
      <c r="E163" s="362" t="s">
        <v>91</v>
      </c>
      <c r="F163" s="362" t="s">
        <v>92</v>
      </c>
      <c r="G163" s="362" t="s">
        <v>93</v>
      </c>
      <c r="H163" s="363" t="s">
        <v>94</v>
      </c>
      <c r="I163" s="364" t="s">
        <v>95</v>
      </c>
      <c r="J163" s="365" t="s">
        <v>96</v>
      </c>
      <c r="K163" s="366" t="s">
        <v>97</v>
      </c>
      <c r="L163" s="367" t="s">
        <v>98</v>
      </c>
      <c r="M163" s="368" t="s">
        <v>99</v>
      </c>
      <c r="N163" s="369" t="s">
        <v>100</v>
      </c>
      <c r="O163" s="370" t="s">
        <v>101</v>
      </c>
      <c r="P163" s="371" t="s">
        <v>102</v>
      </c>
      <c r="Q163" s="372" t="s">
        <v>103</v>
      </c>
      <c r="R163" s="373" t="s">
        <v>104</v>
      </c>
      <c r="S163" s="374" t="s">
        <v>105</v>
      </c>
      <c r="T163" s="375" t="s">
        <v>106</v>
      </c>
      <c r="U163" s="376" t="s">
        <v>107</v>
      </c>
      <c r="V163" s="377" t="s">
        <v>108</v>
      </c>
      <c r="W163" s="370" t="s">
        <v>109</v>
      </c>
      <c r="X163" s="350"/>
      <c r="Y163" s="729"/>
      <c r="Z163" s="729"/>
      <c r="AA163" s="729"/>
      <c r="AB163" s="378"/>
      <c r="AC163" s="729"/>
      <c r="AD163" s="729"/>
      <c r="AE163" s="729"/>
      <c r="AF163" s="352"/>
      <c r="AG163" s="729"/>
      <c r="AH163" s="729"/>
      <c r="AI163" s="729"/>
      <c r="AJ163" s="729"/>
      <c r="AK163" s="729"/>
      <c r="AL163" s="729"/>
      <c r="AM163" s="729"/>
      <c r="AN163" s="729"/>
      <c r="AO163" s="729"/>
      <c r="AP163" s="729"/>
      <c r="AQ163" s="729"/>
      <c r="AR163" s="729"/>
      <c r="AS163" s="729"/>
      <c r="AT163" s="729"/>
      <c r="AU163" s="729"/>
      <c r="AV163" s="729"/>
      <c r="AW163" s="324"/>
      <c r="AX163" s="797" t="s">
        <v>110</v>
      </c>
      <c r="AY163" s="736"/>
      <c r="AZ163" s="797" t="s">
        <v>68</v>
      </c>
      <c r="BA163" s="736"/>
      <c r="BB163" s="797" t="s">
        <v>69</v>
      </c>
      <c r="BC163" s="736"/>
      <c r="BD163" s="797" t="s">
        <v>70</v>
      </c>
      <c r="BE163" s="736"/>
      <c r="BF163" s="797" t="s">
        <v>71</v>
      </c>
      <c r="BG163" s="736"/>
      <c r="BH163" s="797" t="s">
        <v>72</v>
      </c>
      <c r="BI163" s="736"/>
      <c r="BJ163" s="797" t="s">
        <v>73</v>
      </c>
      <c r="BK163" s="736"/>
      <c r="BL163" s="324"/>
      <c r="BM163" s="779"/>
      <c r="BN163" s="779"/>
      <c r="BO163" s="779"/>
      <c r="BP163" s="779"/>
      <c r="BQ163" s="779"/>
      <c r="BR163" s="779"/>
      <c r="BS163" s="729"/>
      <c r="BT163" s="324"/>
      <c r="BU163" s="324"/>
      <c r="BV163" s="334"/>
    </row>
    <row r="164" spans="1:74" ht="27" customHeight="1" x14ac:dyDescent="0.25">
      <c r="A164" s="379"/>
      <c r="B164" s="380" t="s">
        <v>394</v>
      </c>
      <c r="C164" s="380" t="s">
        <v>395</v>
      </c>
      <c r="D164" s="381" t="s">
        <v>396</v>
      </c>
      <c r="E164" s="723" t="s">
        <v>397</v>
      </c>
      <c r="F164" s="382">
        <v>6</v>
      </c>
      <c r="G164" s="383"/>
      <c r="H164" s="384"/>
      <c r="I164" s="385"/>
      <c r="J164" s="386"/>
      <c r="K164" s="387"/>
      <c r="L164" s="388"/>
      <c r="M164" s="389"/>
      <c r="N164" s="390"/>
      <c r="O164" s="391"/>
      <c r="P164" s="392"/>
      <c r="Q164" s="393"/>
      <c r="R164" s="394"/>
      <c r="S164" s="395"/>
      <c r="T164" s="396"/>
      <c r="U164" s="397"/>
      <c r="V164" s="398"/>
      <c r="W164" s="391"/>
      <c r="X164" s="399"/>
      <c r="Y164" s="400">
        <f t="shared" ref="Y164:Y175" si="71">SUM(H164:W164)</f>
        <v>0</v>
      </c>
      <c r="Z164" s="400">
        <f t="shared" ref="Z164:Z175" si="72">Y164*F164</f>
        <v>0</v>
      </c>
      <c r="AA164" s="401">
        <f t="shared" ref="AA164:AA175" si="73">G164*Y164</f>
        <v>0</v>
      </c>
      <c r="AB164" s="402"/>
      <c r="AC164" s="403"/>
      <c r="AD164" s="404">
        <f t="shared" ref="AD164:AD175" si="74">AC164*Y164</f>
        <v>0</v>
      </c>
      <c r="AE164" s="405"/>
      <c r="AF164" s="402"/>
      <c r="AG164" s="391"/>
      <c r="AH164" s="391"/>
      <c r="AI164" s="391"/>
      <c r="AJ164" s="391"/>
      <c r="AK164" s="391"/>
      <c r="AL164" s="391"/>
      <c r="AM164" s="391"/>
      <c r="AN164" s="391"/>
      <c r="AO164" s="391"/>
      <c r="AP164" s="391"/>
      <c r="AQ164" s="391"/>
      <c r="AR164" s="391"/>
      <c r="AS164" s="391"/>
      <c r="AT164" s="391"/>
      <c r="AU164" s="391"/>
      <c r="AV164" s="391"/>
      <c r="AW164" s="399"/>
      <c r="AX164" s="391"/>
      <c r="AY164" s="391"/>
      <c r="AZ164" s="391"/>
      <c r="BA164" s="391"/>
      <c r="BB164" s="391"/>
      <c r="BC164" s="391"/>
      <c r="BD164" s="391"/>
      <c r="BE164" s="391"/>
      <c r="BF164" s="391"/>
      <c r="BG164" s="391"/>
      <c r="BH164" s="391"/>
      <c r="BI164" s="391"/>
      <c r="BJ164" s="391"/>
      <c r="BK164" s="391"/>
      <c r="BL164" s="399"/>
      <c r="BM164" s="391"/>
      <c r="BN164" s="391"/>
      <c r="BO164" s="391"/>
      <c r="BP164" s="391"/>
      <c r="BQ164" s="391"/>
      <c r="BR164" s="391"/>
      <c r="BS164" s="391"/>
      <c r="BT164" s="406"/>
      <c r="BU164" s="379"/>
      <c r="BV164" s="334"/>
    </row>
    <row r="165" spans="1:74" ht="27" customHeight="1" x14ac:dyDescent="0.25">
      <c r="A165" s="407"/>
      <c r="B165" s="380" t="s">
        <v>398</v>
      </c>
      <c r="C165" s="380" t="s">
        <v>395</v>
      </c>
      <c r="D165" s="381" t="s">
        <v>399</v>
      </c>
      <c r="E165" s="723" t="s">
        <v>397</v>
      </c>
      <c r="F165" s="382">
        <v>6</v>
      </c>
      <c r="G165" s="383"/>
      <c r="H165" s="384"/>
      <c r="I165" s="385"/>
      <c r="J165" s="386"/>
      <c r="K165" s="387"/>
      <c r="L165" s="388"/>
      <c r="M165" s="389"/>
      <c r="N165" s="390"/>
      <c r="O165" s="391"/>
      <c r="P165" s="392"/>
      <c r="Q165" s="393"/>
      <c r="R165" s="394"/>
      <c r="S165" s="395"/>
      <c r="T165" s="396"/>
      <c r="U165" s="397"/>
      <c r="V165" s="398"/>
      <c r="W165" s="391"/>
      <c r="X165" s="399"/>
      <c r="Y165" s="400">
        <f t="shared" si="71"/>
        <v>0</v>
      </c>
      <c r="Z165" s="400">
        <f t="shared" si="72"/>
        <v>0</v>
      </c>
      <c r="AA165" s="401">
        <f t="shared" si="73"/>
        <v>0</v>
      </c>
      <c r="AB165" s="402"/>
      <c r="AC165" s="403"/>
      <c r="AD165" s="404">
        <f t="shared" si="74"/>
        <v>0</v>
      </c>
      <c r="AE165" s="405"/>
      <c r="AF165" s="402"/>
      <c r="AG165" s="391"/>
      <c r="AH165" s="391"/>
      <c r="AI165" s="391"/>
      <c r="AJ165" s="391"/>
      <c r="AK165" s="391"/>
      <c r="AL165" s="391"/>
      <c r="AM165" s="391"/>
      <c r="AN165" s="391"/>
      <c r="AO165" s="391"/>
      <c r="AP165" s="391"/>
      <c r="AQ165" s="391"/>
      <c r="AR165" s="391"/>
      <c r="AS165" s="391"/>
      <c r="AT165" s="391"/>
      <c r="AU165" s="391"/>
      <c r="AV165" s="391"/>
      <c r="AW165" s="399"/>
      <c r="AX165" s="391"/>
      <c r="AY165" s="391"/>
      <c r="AZ165" s="391"/>
      <c r="BA165" s="391"/>
      <c r="BB165" s="391"/>
      <c r="BC165" s="391"/>
      <c r="BD165" s="391"/>
      <c r="BE165" s="391"/>
      <c r="BF165" s="391"/>
      <c r="BG165" s="391"/>
      <c r="BH165" s="391"/>
      <c r="BI165" s="391"/>
      <c r="BJ165" s="391"/>
      <c r="BK165" s="391"/>
      <c r="BL165" s="399"/>
      <c r="BM165" s="391"/>
      <c r="BN165" s="391"/>
      <c r="BO165" s="391"/>
      <c r="BP165" s="391"/>
      <c r="BQ165" s="391"/>
      <c r="BR165" s="391"/>
      <c r="BS165" s="391"/>
      <c r="BT165" s="408"/>
      <c r="BU165" s="407"/>
      <c r="BV165" s="334"/>
    </row>
    <row r="166" spans="1:74" ht="27" customHeight="1" x14ac:dyDescent="0.25">
      <c r="A166" s="407"/>
      <c r="B166" s="380" t="s">
        <v>400</v>
      </c>
      <c r="C166" s="380" t="s">
        <v>395</v>
      </c>
      <c r="D166" s="381" t="s">
        <v>132</v>
      </c>
      <c r="E166" s="723" t="s">
        <v>397</v>
      </c>
      <c r="F166" s="382">
        <v>6</v>
      </c>
      <c r="G166" s="383"/>
      <c r="H166" s="384"/>
      <c r="I166" s="385"/>
      <c r="J166" s="386"/>
      <c r="K166" s="387"/>
      <c r="L166" s="388"/>
      <c r="M166" s="389"/>
      <c r="N166" s="390"/>
      <c r="O166" s="391"/>
      <c r="P166" s="392"/>
      <c r="Q166" s="393"/>
      <c r="R166" s="394"/>
      <c r="S166" s="395"/>
      <c r="T166" s="396"/>
      <c r="U166" s="397"/>
      <c r="V166" s="398"/>
      <c r="W166" s="391"/>
      <c r="X166" s="399"/>
      <c r="Y166" s="400">
        <f t="shared" si="71"/>
        <v>0</v>
      </c>
      <c r="Z166" s="400">
        <f t="shared" si="72"/>
        <v>0</v>
      </c>
      <c r="AA166" s="401">
        <f t="shared" si="73"/>
        <v>0</v>
      </c>
      <c r="AB166" s="402"/>
      <c r="AC166" s="403"/>
      <c r="AD166" s="404">
        <f t="shared" si="74"/>
        <v>0</v>
      </c>
      <c r="AE166" s="405"/>
      <c r="AF166" s="402"/>
      <c r="AG166" s="391"/>
      <c r="AH166" s="391"/>
      <c r="AI166" s="391"/>
      <c r="AJ166" s="391"/>
      <c r="AK166" s="391"/>
      <c r="AL166" s="391"/>
      <c r="AM166" s="391"/>
      <c r="AN166" s="391"/>
      <c r="AO166" s="391"/>
      <c r="AP166" s="391"/>
      <c r="AQ166" s="391"/>
      <c r="AR166" s="391"/>
      <c r="AS166" s="391"/>
      <c r="AT166" s="391"/>
      <c r="AU166" s="391"/>
      <c r="AV166" s="391"/>
      <c r="AW166" s="399"/>
      <c r="AX166" s="391"/>
      <c r="AY166" s="391"/>
      <c r="AZ166" s="391"/>
      <c r="BA166" s="391"/>
      <c r="BB166" s="391"/>
      <c r="BC166" s="391"/>
      <c r="BD166" s="391"/>
      <c r="BE166" s="391"/>
      <c r="BF166" s="391"/>
      <c r="BG166" s="391"/>
      <c r="BH166" s="391"/>
      <c r="BI166" s="391"/>
      <c r="BJ166" s="391"/>
      <c r="BK166" s="391"/>
      <c r="BL166" s="399"/>
      <c r="BM166" s="391"/>
      <c r="BN166" s="391"/>
      <c r="BO166" s="391"/>
      <c r="BP166" s="391"/>
      <c r="BQ166" s="391"/>
      <c r="BR166" s="391"/>
      <c r="BS166" s="391"/>
      <c r="BT166" s="408"/>
      <c r="BU166" s="407"/>
      <c r="BV166" s="334"/>
    </row>
    <row r="167" spans="1:74" ht="27" customHeight="1" x14ac:dyDescent="0.25">
      <c r="A167" s="407"/>
      <c r="B167" s="380" t="s">
        <v>401</v>
      </c>
      <c r="C167" s="380" t="s">
        <v>395</v>
      </c>
      <c r="D167" s="381" t="s">
        <v>402</v>
      </c>
      <c r="E167" s="723" t="s">
        <v>397</v>
      </c>
      <c r="F167" s="382">
        <v>6</v>
      </c>
      <c r="G167" s="383"/>
      <c r="H167" s="384"/>
      <c r="I167" s="385"/>
      <c r="J167" s="386"/>
      <c r="K167" s="387"/>
      <c r="L167" s="388"/>
      <c r="M167" s="389"/>
      <c r="N167" s="390"/>
      <c r="O167" s="391"/>
      <c r="P167" s="392"/>
      <c r="Q167" s="393"/>
      <c r="R167" s="394"/>
      <c r="S167" s="395"/>
      <c r="T167" s="396"/>
      <c r="U167" s="397"/>
      <c r="V167" s="398"/>
      <c r="W167" s="391"/>
      <c r="X167" s="399"/>
      <c r="Y167" s="400">
        <f t="shared" si="71"/>
        <v>0</v>
      </c>
      <c r="Z167" s="400">
        <f t="shared" si="72"/>
        <v>0</v>
      </c>
      <c r="AA167" s="401">
        <f t="shared" si="73"/>
        <v>0</v>
      </c>
      <c r="AB167" s="402"/>
      <c r="AC167" s="403"/>
      <c r="AD167" s="404">
        <f t="shared" si="74"/>
        <v>0</v>
      </c>
      <c r="AE167" s="405"/>
      <c r="AF167" s="402"/>
      <c r="AG167" s="391"/>
      <c r="AH167" s="391"/>
      <c r="AI167" s="391"/>
      <c r="AJ167" s="391"/>
      <c r="AK167" s="391"/>
      <c r="AL167" s="391"/>
      <c r="AM167" s="391"/>
      <c r="AN167" s="391"/>
      <c r="AO167" s="391"/>
      <c r="AP167" s="391"/>
      <c r="AQ167" s="391"/>
      <c r="AR167" s="391"/>
      <c r="AS167" s="391"/>
      <c r="AT167" s="391"/>
      <c r="AU167" s="391"/>
      <c r="AV167" s="391"/>
      <c r="AW167" s="399"/>
      <c r="AX167" s="391"/>
      <c r="AY167" s="391"/>
      <c r="AZ167" s="391"/>
      <c r="BA167" s="391"/>
      <c r="BB167" s="391"/>
      <c r="BC167" s="391"/>
      <c r="BD167" s="391"/>
      <c r="BE167" s="391"/>
      <c r="BF167" s="391"/>
      <c r="BG167" s="391"/>
      <c r="BH167" s="391"/>
      <c r="BI167" s="391"/>
      <c r="BJ167" s="391"/>
      <c r="BK167" s="391"/>
      <c r="BL167" s="399"/>
      <c r="BM167" s="391"/>
      <c r="BN167" s="391"/>
      <c r="BO167" s="391"/>
      <c r="BP167" s="391"/>
      <c r="BQ167" s="391"/>
      <c r="BR167" s="391"/>
      <c r="BS167" s="391"/>
      <c r="BT167" s="408"/>
      <c r="BU167" s="407"/>
      <c r="BV167" s="334"/>
    </row>
    <row r="168" spans="1:74" ht="27" customHeight="1" x14ac:dyDescent="0.25">
      <c r="A168" s="407"/>
      <c r="B168" s="380" t="s">
        <v>403</v>
      </c>
      <c r="C168" s="380" t="s">
        <v>395</v>
      </c>
      <c r="D168" s="381" t="s">
        <v>404</v>
      </c>
      <c r="E168" s="723" t="s">
        <v>397</v>
      </c>
      <c r="F168" s="382">
        <v>6</v>
      </c>
      <c r="G168" s="383"/>
      <c r="H168" s="384"/>
      <c r="I168" s="385"/>
      <c r="J168" s="386"/>
      <c r="K168" s="387"/>
      <c r="L168" s="388"/>
      <c r="M168" s="389"/>
      <c r="N168" s="390"/>
      <c r="O168" s="391"/>
      <c r="P168" s="392"/>
      <c r="Q168" s="393"/>
      <c r="R168" s="394"/>
      <c r="S168" s="395"/>
      <c r="T168" s="396"/>
      <c r="U168" s="397"/>
      <c r="V168" s="398"/>
      <c r="W168" s="391"/>
      <c r="X168" s="399"/>
      <c r="Y168" s="400">
        <f t="shared" si="71"/>
        <v>0</v>
      </c>
      <c r="Z168" s="400">
        <f t="shared" si="72"/>
        <v>0</v>
      </c>
      <c r="AA168" s="401">
        <f t="shared" si="73"/>
        <v>0</v>
      </c>
      <c r="AB168" s="402"/>
      <c r="AC168" s="403"/>
      <c r="AD168" s="404">
        <f t="shared" si="74"/>
        <v>0</v>
      </c>
      <c r="AE168" s="405"/>
      <c r="AF168" s="402"/>
      <c r="AG168" s="391"/>
      <c r="AH168" s="391"/>
      <c r="AI168" s="391"/>
      <c r="AJ168" s="391"/>
      <c r="AK168" s="391"/>
      <c r="AL168" s="391"/>
      <c r="AM168" s="391"/>
      <c r="AN168" s="391"/>
      <c r="AO168" s="391"/>
      <c r="AP168" s="391"/>
      <c r="AQ168" s="391"/>
      <c r="AR168" s="391"/>
      <c r="AS168" s="391"/>
      <c r="AT168" s="391"/>
      <c r="AU168" s="391"/>
      <c r="AV168" s="391"/>
      <c r="AW168" s="399"/>
      <c r="AX168" s="391"/>
      <c r="AY168" s="391"/>
      <c r="AZ168" s="391"/>
      <c r="BA168" s="391"/>
      <c r="BB168" s="391"/>
      <c r="BC168" s="391"/>
      <c r="BD168" s="391"/>
      <c r="BE168" s="391"/>
      <c r="BF168" s="391"/>
      <c r="BG168" s="391"/>
      <c r="BH168" s="391"/>
      <c r="BI168" s="391"/>
      <c r="BJ168" s="391"/>
      <c r="BK168" s="391"/>
      <c r="BL168" s="399"/>
      <c r="BM168" s="391"/>
      <c r="BN168" s="391"/>
      <c r="BO168" s="391"/>
      <c r="BP168" s="391"/>
      <c r="BQ168" s="391"/>
      <c r="BR168" s="391"/>
      <c r="BS168" s="391"/>
      <c r="BT168" s="408"/>
      <c r="BU168" s="407"/>
      <c r="BV168" s="334"/>
    </row>
    <row r="169" spans="1:74" ht="27" customHeight="1" x14ac:dyDescent="0.25">
      <c r="A169" s="407"/>
      <c r="B169" s="380" t="s">
        <v>405</v>
      </c>
      <c r="C169" s="380" t="s">
        <v>395</v>
      </c>
      <c r="D169" s="381" t="s">
        <v>406</v>
      </c>
      <c r="E169" s="723" t="s">
        <v>397</v>
      </c>
      <c r="F169" s="382">
        <v>6</v>
      </c>
      <c r="G169" s="383"/>
      <c r="H169" s="384"/>
      <c r="I169" s="385"/>
      <c r="J169" s="386"/>
      <c r="K169" s="387"/>
      <c r="L169" s="388"/>
      <c r="M169" s="389"/>
      <c r="N169" s="390"/>
      <c r="O169" s="391"/>
      <c r="P169" s="392"/>
      <c r="Q169" s="393"/>
      <c r="R169" s="394"/>
      <c r="S169" s="395"/>
      <c r="T169" s="396"/>
      <c r="U169" s="397"/>
      <c r="V169" s="398"/>
      <c r="W169" s="391"/>
      <c r="X169" s="399"/>
      <c r="Y169" s="400">
        <f t="shared" si="71"/>
        <v>0</v>
      </c>
      <c r="Z169" s="400">
        <f t="shared" si="72"/>
        <v>0</v>
      </c>
      <c r="AA169" s="401">
        <f t="shared" si="73"/>
        <v>0</v>
      </c>
      <c r="AB169" s="402"/>
      <c r="AC169" s="403"/>
      <c r="AD169" s="404">
        <f t="shared" si="74"/>
        <v>0</v>
      </c>
      <c r="AE169" s="405"/>
      <c r="AF169" s="402"/>
      <c r="AG169" s="391"/>
      <c r="AH169" s="391"/>
      <c r="AI169" s="391"/>
      <c r="AJ169" s="391"/>
      <c r="AK169" s="391"/>
      <c r="AL169" s="391"/>
      <c r="AM169" s="391"/>
      <c r="AN169" s="391"/>
      <c r="AO169" s="391"/>
      <c r="AP169" s="391"/>
      <c r="AQ169" s="391"/>
      <c r="AR169" s="391"/>
      <c r="AS169" s="391"/>
      <c r="AT169" s="391"/>
      <c r="AU169" s="391"/>
      <c r="AV169" s="391"/>
      <c r="AW169" s="399"/>
      <c r="AX169" s="391"/>
      <c r="AY169" s="391"/>
      <c r="AZ169" s="391"/>
      <c r="BA169" s="391"/>
      <c r="BB169" s="391"/>
      <c r="BC169" s="391"/>
      <c r="BD169" s="391"/>
      <c r="BE169" s="391"/>
      <c r="BF169" s="391"/>
      <c r="BG169" s="391"/>
      <c r="BH169" s="391"/>
      <c r="BI169" s="391"/>
      <c r="BJ169" s="391"/>
      <c r="BK169" s="391"/>
      <c r="BL169" s="399"/>
      <c r="BM169" s="391"/>
      <c r="BN169" s="391"/>
      <c r="BO169" s="391"/>
      <c r="BP169" s="391"/>
      <c r="BQ169" s="391"/>
      <c r="BR169" s="391"/>
      <c r="BS169" s="391"/>
      <c r="BT169" s="408"/>
      <c r="BU169" s="407"/>
      <c r="BV169" s="334"/>
    </row>
    <row r="170" spans="1:74" ht="27" customHeight="1" x14ac:dyDescent="0.25">
      <c r="A170" s="407"/>
      <c r="B170" s="380" t="s">
        <v>407</v>
      </c>
      <c r="C170" s="380" t="s">
        <v>395</v>
      </c>
      <c r="D170" s="381" t="s">
        <v>408</v>
      </c>
      <c r="E170" s="723" t="s">
        <v>397</v>
      </c>
      <c r="F170" s="382">
        <v>6</v>
      </c>
      <c r="G170" s="383"/>
      <c r="H170" s="384"/>
      <c r="I170" s="385"/>
      <c r="J170" s="386"/>
      <c r="K170" s="387"/>
      <c r="L170" s="388"/>
      <c r="M170" s="389"/>
      <c r="N170" s="390"/>
      <c r="O170" s="391"/>
      <c r="P170" s="392"/>
      <c r="Q170" s="393"/>
      <c r="R170" s="394"/>
      <c r="S170" s="395"/>
      <c r="T170" s="396"/>
      <c r="U170" s="397"/>
      <c r="V170" s="398"/>
      <c r="W170" s="391"/>
      <c r="X170" s="399"/>
      <c r="Y170" s="400">
        <f t="shared" si="71"/>
        <v>0</v>
      </c>
      <c r="Z170" s="400">
        <f t="shared" si="72"/>
        <v>0</v>
      </c>
      <c r="AA170" s="401">
        <f t="shared" si="73"/>
        <v>0</v>
      </c>
      <c r="AB170" s="402"/>
      <c r="AC170" s="403"/>
      <c r="AD170" s="404">
        <f t="shared" si="74"/>
        <v>0</v>
      </c>
      <c r="AE170" s="405"/>
      <c r="AF170" s="402"/>
      <c r="AG170" s="391"/>
      <c r="AH170" s="391"/>
      <c r="AI170" s="391"/>
      <c r="AJ170" s="391"/>
      <c r="AK170" s="391"/>
      <c r="AL170" s="391"/>
      <c r="AM170" s="391"/>
      <c r="AN170" s="391"/>
      <c r="AO170" s="391"/>
      <c r="AP170" s="391"/>
      <c r="AQ170" s="391"/>
      <c r="AR170" s="391"/>
      <c r="AS170" s="391"/>
      <c r="AT170" s="391"/>
      <c r="AU170" s="391"/>
      <c r="AV170" s="391"/>
      <c r="AW170" s="399"/>
      <c r="AX170" s="391"/>
      <c r="AY170" s="391"/>
      <c r="AZ170" s="391"/>
      <c r="BA170" s="391"/>
      <c r="BB170" s="391"/>
      <c r="BC170" s="391"/>
      <c r="BD170" s="391"/>
      <c r="BE170" s="391"/>
      <c r="BF170" s="391"/>
      <c r="BG170" s="391"/>
      <c r="BH170" s="391"/>
      <c r="BI170" s="391"/>
      <c r="BJ170" s="391"/>
      <c r="BK170" s="391"/>
      <c r="BL170" s="399"/>
      <c r="BM170" s="391"/>
      <c r="BN170" s="391"/>
      <c r="BO170" s="391"/>
      <c r="BP170" s="391"/>
      <c r="BQ170" s="391"/>
      <c r="BR170" s="391"/>
      <c r="BS170" s="391"/>
      <c r="BT170" s="408"/>
      <c r="BU170" s="407"/>
      <c r="BV170" s="334"/>
    </row>
    <row r="171" spans="1:74" ht="27" customHeight="1" x14ac:dyDescent="0.25">
      <c r="A171" s="407"/>
      <c r="B171" s="380" t="s">
        <v>409</v>
      </c>
      <c r="C171" s="380" t="s">
        <v>395</v>
      </c>
      <c r="D171" s="381" t="s">
        <v>410</v>
      </c>
      <c r="E171" s="723" t="s">
        <v>397</v>
      </c>
      <c r="F171" s="382">
        <v>6</v>
      </c>
      <c r="G171" s="383"/>
      <c r="H171" s="384"/>
      <c r="I171" s="385"/>
      <c r="J171" s="386"/>
      <c r="K171" s="387"/>
      <c r="L171" s="388"/>
      <c r="M171" s="389"/>
      <c r="N171" s="390"/>
      <c r="O171" s="391"/>
      <c r="P171" s="392"/>
      <c r="Q171" s="393"/>
      <c r="R171" s="394"/>
      <c r="S171" s="395"/>
      <c r="T171" s="396"/>
      <c r="U171" s="397"/>
      <c r="V171" s="398"/>
      <c r="W171" s="391"/>
      <c r="X171" s="399"/>
      <c r="Y171" s="400">
        <f t="shared" si="71"/>
        <v>0</v>
      </c>
      <c r="Z171" s="400">
        <f t="shared" si="72"/>
        <v>0</v>
      </c>
      <c r="AA171" s="401">
        <f t="shared" si="73"/>
        <v>0</v>
      </c>
      <c r="AB171" s="402"/>
      <c r="AC171" s="403"/>
      <c r="AD171" s="404">
        <f t="shared" si="74"/>
        <v>0</v>
      </c>
      <c r="AE171" s="405"/>
      <c r="AF171" s="402"/>
      <c r="AG171" s="391"/>
      <c r="AH171" s="391"/>
      <c r="AI171" s="391"/>
      <c r="AJ171" s="391"/>
      <c r="AK171" s="391"/>
      <c r="AL171" s="391"/>
      <c r="AM171" s="391"/>
      <c r="AN171" s="391"/>
      <c r="AO171" s="391"/>
      <c r="AP171" s="391"/>
      <c r="AQ171" s="391"/>
      <c r="AR171" s="391"/>
      <c r="AS171" s="391"/>
      <c r="AT171" s="391"/>
      <c r="AU171" s="391"/>
      <c r="AV171" s="391"/>
      <c r="AW171" s="399"/>
      <c r="AX171" s="391"/>
      <c r="AY171" s="391"/>
      <c r="AZ171" s="391"/>
      <c r="BA171" s="391"/>
      <c r="BB171" s="391"/>
      <c r="BC171" s="391"/>
      <c r="BD171" s="391"/>
      <c r="BE171" s="391"/>
      <c r="BF171" s="391"/>
      <c r="BG171" s="391"/>
      <c r="BH171" s="391"/>
      <c r="BI171" s="391"/>
      <c r="BJ171" s="391"/>
      <c r="BK171" s="391"/>
      <c r="BL171" s="399"/>
      <c r="BM171" s="391"/>
      <c r="BN171" s="391"/>
      <c r="BO171" s="391"/>
      <c r="BP171" s="391"/>
      <c r="BQ171" s="391"/>
      <c r="BR171" s="391"/>
      <c r="BS171" s="391"/>
      <c r="BT171" s="408"/>
      <c r="BU171" s="407"/>
      <c r="BV171" s="334"/>
    </row>
    <row r="172" spans="1:74" ht="27" customHeight="1" x14ac:dyDescent="0.25">
      <c r="A172" s="407"/>
      <c r="B172" s="380" t="s">
        <v>411</v>
      </c>
      <c r="C172" s="380" t="s">
        <v>395</v>
      </c>
      <c r="D172" s="381" t="s">
        <v>412</v>
      </c>
      <c r="E172" s="723" t="s">
        <v>397</v>
      </c>
      <c r="F172" s="382">
        <v>6</v>
      </c>
      <c r="G172" s="383"/>
      <c r="H172" s="384"/>
      <c r="I172" s="385"/>
      <c r="J172" s="386"/>
      <c r="K172" s="387"/>
      <c r="L172" s="388"/>
      <c r="M172" s="389"/>
      <c r="N172" s="390"/>
      <c r="O172" s="391"/>
      <c r="P172" s="392"/>
      <c r="Q172" s="393"/>
      <c r="R172" s="394"/>
      <c r="S172" s="395"/>
      <c r="T172" s="396"/>
      <c r="U172" s="397"/>
      <c r="V172" s="398"/>
      <c r="W172" s="391"/>
      <c r="X172" s="399"/>
      <c r="Y172" s="400">
        <f t="shared" si="71"/>
        <v>0</v>
      </c>
      <c r="Z172" s="400">
        <f t="shared" si="72"/>
        <v>0</v>
      </c>
      <c r="AA172" s="401">
        <f t="shared" si="73"/>
        <v>0</v>
      </c>
      <c r="AB172" s="402"/>
      <c r="AC172" s="403"/>
      <c r="AD172" s="404">
        <f t="shared" si="74"/>
        <v>0</v>
      </c>
      <c r="AE172" s="405"/>
      <c r="AF172" s="402"/>
      <c r="AG172" s="391"/>
      <c r="AH172" s="391"/>
      <c r="AI172" s="391"/>
      <c r="AJ172" s="391"/>
      <c r="AK172" s="391"/>
      <c r="AL172" s="391"/>
      <c r="AM172" s="391"/>
      <c r="AN172" s="391"/>
      <c r="AO172" s="391"/>
      <c r="AP172" s="391"/>
      <c r="AQ172" s="391"/>
      <c r="AR172" s="391"/>
      <c r="AS172" s="391"/>
      <c r="AT172" s="391"/>
      <c r="AU172" s="391"/>
      <c r="AV172" s="391"/>
      <c r="AW172" s="399"/>
      <c r="AX172" s="391"/>
      <c r="AY172" s="391"/>
      <c r="AZ172" s="391"/>
      <c r="BA172" s="391"/>
      <c r="BB172" s="391"/>
      <c r="BC172" s="391"/>
      <c r="BD172" s="391"/>
      <c r="BE172" s="391"/>
      <c r="BF172" s="391"/>
      <c r="BG172" s="391"/>
      <c r="BH172" s="391"/>
      <c r="BI172" s="391"/>
      <c r="BJ172" s="391"/>
      <c r="BK172" s="391"/>
      <c r="BL172" s="399"/>
      <c r="BM172" s="391"/>
      <c r="BN172" s="391"/>
      <c r="BO172" s="391"/>
      <c r="BP172" s="391"/>
      <c r="BQ172" s="391"/>
      <c r="BR172" s="391"/>
      <c r="BS172" s="391"/>
      <c r="BT172" s="408"/>
      <c r="BU172" s="407"/>
      <c r="BV172" s="334"/>
    </row>
    <row r="173" spans="1:74" ht="27" customHeight="1" x14ac:dyDescent="0.25">
      <c r="A173" s="407"/>
      <c r="B173" s="380" t="s">
        <v>413</v>
      </c>
      <c r="C173" s="380" t="s">
        <v>395</v>
      </c>
      <c r="D173" s="381" t="s">
        <v>414</v>
      </c>
      <c r="E173" s="723" t="s">
        <v>397</v>
      </c>
      <c r="F173" s="382">
        <v>3</v>
      </c>
      <c r="G173" s="383"/>
      <c r="H173" s="384"/>
      <c r="I173" s="385"/>
      <c r="J173" s="386"/>
      <c r="K173" s="387"/>
      <c r="L173" s="388"/>
      <c r="M173" s="389"/>
      <c r="N173" s="390"/>
      <c r="O173" s="391"/>
      <c r="P173" s="392"/>
      <c r="Q173" s="393"/>
      <c r="R173" s="394"/>
      <c r="S173" s="395"/>
      <c r="T173" s="396"/>
      <c r="U173" s="397"/>
      <c r="V173" s="398"/>
      <c r="W173" s="391"/>
      <c r="X173" s="399"/>
      <c r="Y173" s="400">
        <f t="shared" si="71"/>
        <v>0</v>
      </c>
      <c r="Z173" s="400">
        <f t="shared" si="72"/>
        <v>0</v>
      </c>
      <c r="AA173" s="401">
        <f t="shared" si="73"/>
        <v>0</v>
      </c>
      <c r="AB173" s="402"/>
      <c r="AC173" s="403"/>
      <c r="AD173" s="404">
        <f t="shared" si="74"/>
        <v>0</v>
      </c>
      <c r="AE173" s="405"/>
      <c r="AF173" s="402"/>
      <c r="AG173" s="391"/>
      <c r="AH173" s="391"/>
      <c r="AI173" s="391"/>
      <c r="AJ173" s="391"/>
      <c r="AK173" s="391"/>
      <c r="AL173" s="391"/>
      <c r="AM173" s="391"/>
      <c r="AN173" s="391"/>
      <c r="AO173" s="391"/>
      <c r="AP173" s="391"/>
      <c r="AQ173" s="391"/>
      <c r="AR173" s="391"/>
      <c r="AS173" s="391"/>
      <c r="AT173" s="391"/>
      <c r="AU173" s="391"/>
      <c r="AV173" s="391"/>
      <c r="AW173" s="399"/>
      <c r="AX173" s="391"/>
      <c r="AY173" s="391"/>
      <c r="AZ173" s="391"/>
      <c r="BA173" s="391"/>
      <c r="BB173" s="391"/>
      <c r="BC173" s="391"/>
      <c r="BD173" s="391"/>
      <c r="BE173" s="391"/>
      <c r="BF173" s="391"/>
      <c r="BG173" s="391"/>
      <c r="BH173" s="391"/>
      <c r="BI173" s="391"/>
      <c r="BJ173" s="391"/>
      <c r="BK173" s="391"/>
      <c r="BL173" s="399"/>
      <c r="BM173" s="391"/>
      <c r="BN173" s="391"/>
      <c r="BO173" s="391"/>
      <c r="BP173" s="391"/>
      <c r="BQ173" s="391"/>
      <c r="BR173" s="391"/>
      <c r="BS173" s="391"/>
      <c r="BT173" s="408"/>
      <c r="BU173" s="407"/>
      <c r="BV173" s="334"/>
    </row>
    <row r="174" spans="1:74" ht="27" customHeight="1" x14ac:dyDescent="0.25">
      <c r="A174" s="407"/>
      <c r="B174" s="380" t="s">
        <v>415</v>
      </c>
      <c r="C174" s="380" t="s">
        <v>395</v>
      </c>
      <c r="D174" s="381" t="s">
        <v>416</v>
      </c>
      <c r="E174" s="723" t="s">
        <v>397</v>
      </c>
      <c r="F174" s="382">
        <v>3</v>
      </c>
      <c r="G174" s="383"/>
      <c r="H174" s="384"/>
      <c r="I174" s="385"/>
      <c r="J174" s="386"/>
      <c r="K174" s="387"/>
      <c r="L174" s="388"/>
      <c r="M174" s="389"/>
      <c r="N174" s="390"/>
      <c r="O174" s="391"/>
      <c r="P174" s="392"/>
      <c r="Q174" s="393"/>
      <c r="R174" s="394"/>
      <c r="S174" s="395"/>
      <c r="T174" s="396"/>
      <c r="U174" s="397"/>
      <c r="V174" s="398"/>
      <c r="W174" s="391"/>
      <c r="X174" s="399"/>
      <c r="Y174" s="400">
        <f t="shared" si="71"/>
        <v>0</v>
      </c>
      <c r="Z174" s="400">
        <f t="shared" si="72"/>
        <v>0</v>
      </c>
      <c r="AA174" s="401">
        <f t="shared" si="73"/>
        <v>0</v>
      </c>
      <c r="AB174" s="402"/>
      <c r="AC174" s="403"/>
      <c r="AD174" s="404">
        <f t="shared" si="74"/>
        <v>0</v>
      </c>
      <c r="AE174" s="405"/>
      <c r="AF174" s="402"/>
      <c r="AG174" s="391"/>
      <c r="AH174" s="391"/>
      <c r="AI174" s="391"/>
      <c r="AJ174" s="391"/>
      <c r="AK174" s="391"/>
      <c r="AL174" s="391"/>
      <c r="AM174" s="391"/>
      <c r="AN174" s="391"/>
      <c r="AO174" s="391"/>
      <c r="AP174" s="391"/>
      <c r="AQ174" s="391"/>
      <c r="AR174" s="391"/>
      <c r="AS174" s="391"/>
      <c r="AT174" s="391"/>
      <c r="AU174" s="391"/>
      <c r="AV174" s="391"/>
      <c r="AW174" s="399"/>
      <c r="AX174" s="391"/>
      <c r="AY174" s="391"/>
      <c r="AZ174" s="391"/>
      <c r="BA174" s="391"/>
      <c r="BB174" s="391"/>
      <c r="BC174" s="391"/>
      <c r="BD174" s="391"/>
      <c r="BE174" s="391"/>
      <c r="BF174" s="391"/>
      <c r="BG174" s="391"/>
      <c r="BH174" s="391"/>
      <c r="BI174" s="391"/>
      <c r="BJ174" s="391"/>
      <c r="BK174" s="391"/>
      <c r="BL174" s="399"/>
      <c r="BM174" s="391"/>
      <c r="BN174" s="391"/>
      <c r="BO174" s="391"/>
      <c r="BP174" s="391"/>
      <c r="BQ174" s="391"/>
      <c r="BR174" s="391"/>
      <c r="BS174" s="391"/>
      <c r="BT174" s="408"/>
      <c r="BU174" s="407"/>
      <c r="BV174" s="334"/>
    </row>
    <row r="175" spans="1:74" ht="25.5" customHeight="1" x14ac:dyDescent="0.25">
      <c r="A175" s="409"/>
      <c r="B175" s="380" t="s">
        <v>417</v>
      </c>
      <c r="C175" s="380" t="s">
        <v>395</v>
      </c>
      <c r="D175" s="410" t="s">
        <v>418</v>
      </c>
      <c r="E175" s="411"/>
      <c r="F175" s="412">
        <f t="shared" ref="F175:G175" si="75">SUM(F164:F174)</f>
        <v>60</v>
      </c>
      <c r="G175" s="413">
        <f t="shared" si="75"/>
        <v>0</v>
      </c>
      <c r="H175" s="414"/>
      <c r="I175" s="415"/>
      <c r="J175" s="416"/>
      <c r="K175" s="417"/>
      <c r="L175" s="418"/>
      <c r="M175" s="419"/>
      <c r="N175" s="420"/>
      <c r="O175" s="421"/>
      <c r="P175" s="422"/>
      <c r="Q175" s="423"/>
      <c r="R175" s="424"/>
      <c r="S175" s="425"/>
      <c r="T175" s="426"/>
      <c r="U175" s="427"/>
      <c r="V175" s="428"/>
      <c r="W175" s="421"/>
      <c r="X175" s="429"/>
      <c r="Y175" s="430">
        <f t="shared" si="71"/>
        <v>0</v>
      </c>
      <c r="Z175" s="430">
        <f t="shared" si="72"/>
        <v>0</v>
      </c>
      <c r="AA175" s="401">
        <f t="shared" si="73"/>
        <v>0</v>
      </c>
      <c r="AB175" s="431"/>
      <c r="AC175" s="432"/>
      <c r="AD175" s="404">
        <f t="shared" si="74"/>
        <v>0</v>
      </c>
      <c r="AE175" s="433"/>
      <c r="AF175" s="434"/>
      <c r="AG175" s="391"/>
      <c r="AH175" s="391"/>
      <c r="AI175" s="391"/>
      <c r="AJ175" s="391"/>
      <c r="AK175" s="391"/>
      <c r="AL175" s="421"/>
      <c r="AM175" s="391"/>
      <c r="AN175" s="391"/>
      <c r="AO175" s="391"/>
      <c r="AP175" s="391"/>
      <c r="AQ175" s="391"/>
      <c r="AR175" s="391"/>
      <c r="AS175" s="391"/>
      <c r="AT175" s="391"/>
      <c r="AU175" s="391"/>
      <c r="AV175" s="391"/>
      <c r="AW175" s="399"/>
      <c r="AX175" s="391"/>
      <c r="AY175" s="391"/>
      <c r="AZ175" s="391"/>
      <c r="BA175" s="391"/>
      <c r="BB175" s="391"/>
      <c r="BC175" s="391"/>
      <c r="BD175" s="391"/>
      <c r="BE175" s="391"/>
      <c r="BF175" s="391"/>
      <c r="BG175" s="391"/>
      <c r="BH175" s="391"/>
      <c r="BI175" s="421"/>
      <c r="BJ175" s="391"/>
      <c r="BK175" s="391"/>
      <c r="BL175" s="399"/>
      <c r="BM175" s="391"/>
      <c r="BN175" s="391"/>
      <c r="BO175" s="391"/>
      <c r="BP175" s="391"/>
      <c r="BQ175" s="391"/>
      <c r="BR175" s="391"/>
      <c r="BS175" s="391"/>
      <c r="BT175" s="424"/>
      <c r="BU175" s="409"/>
      <c r="BV175" s="334"/>
    </row>
    <row r="176" spans="1:74" ht="45.75" customHeight="1" x14ac:dyDescent="0.2">
      <c r="A176" s="77"/>
      <c r="B176" s="435" t="s">
        <v>419</v>
      </c>
      <c r="C176" s="286"/>
      <c r="D176" s="314" t="s">
        <v>420</v>
      </c>
      <c r="E176" s="164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316"/>
      <c r="Q176" s="316"/>
      <c r="R176" s="316"/>
      <c r="S176" s="316"/>
      <c r="T176" s="316"/>
      <c r="U176" s="316"/>
      <c r="V176" s="316"/>
      <c r="W176" s="317"/>
      <c r="X176" s="318"/>
      <c r="Y176" s="142"/>
      <c r="Z176" s="436"/>
      <c r="AA176" s="142"/>
      <c r="AB176" s="437"/>
      <c r="AC176" s="438"/>
      <c r="AD176" s="142"/>
      <c r="AE176" s="261"/>
      <c r="AF176" s="163"/>
      <c r="AG176" s="776" t="s">
        <v>57</v>
      </c>
      <c r="AH176" s="735"/>
      <c r="AI176" s="735"/>
      <c r="AJ176" s="735"/>
      <c r="AK176" s="735"/>
      <c r="AL176" s="735"/>
      <c r="AM176" s="735"/>
      <c r="AN176" s="735"/>
      <c r="AO176" s="735"/>
      <c r="AP176" s="735"/>
      <c r="AQ176" s="735"/>
      <c r="AR176" s="735"/>
      <c r="AS176" s="735"/>
      <c r="AT176" s="735"/>
      <c r="AU176" s="735"/>
      <c r="AV176" s="736"/>
      <c r="AW176" s="101"/>
      <c r="AX176" s="291"/>
      <c r="AY176" s="292"/>
      <c r="AZ176" s="293" t="s">
        <v>58</v>
      </c>
      <c r="BA176" s="294"/>
      <c r="BB176" s="294"/>
      <c r="BC176" s="294"/>
      <c r="BD176" s="294"/>
      <c r="BE176" s="294"/>
      <c r="BF176" s="294"/>
      <c r="BG176" s="294"/>
      <c r="BH176" s="294"/>
      <c r="BI176" s="294"/>
      <c r="BJ176" s="294"/>
      <c r="BK176" s="295"/>
      <c r="BL176" s="101"/>
      <c r="BM176" s="776" t="s">
        <v>59</v>
      </c>
      <c r="BN176" s="735"/>
      <c r="BO176" s="735"/>
      <c r="BP176" s="735"/>
      <c r="BQ176" s="735"/>
      <c r="BR176" s="735"/>
      <c r="BS176" s="736"/>
      <c r="BT176" s="75"/>
      <c r="BU176" s="75"/>
      <c r="BV176" s="76"/>
    </row>
    <row r="177" spans="1:74" ht="13.5" customHeight="1" x14ac:dyDescent="0.2">
      <c r="A177" s="77"/>
      <c r="B177" s="793"/>
      <c r="C177" s="738"/>
      <c r="D177" s="738"/>
      <c r="E177" s="738"/>
      <c r="F177" s="738"/>
      <c r="G177" s="738"/>
      <c r="H177" s="738"/>
      <c r="I177" s="738"/>
      <c r="J177" s="738"/>
      <c r="K177" s="738"/>
      <c r="L177" s="738"/>
      <c r="M177" s="738"/>
      <c r="N177" s="738"/>
      <c r="O177" s="738"/>
      <c r="P177" s="738"/>
      <c r="Q177" s="738"/>
      <c r="R177" s="738"/>
      <c r="S177" s="738"/>
      <c r="T177" s="738"/>
      <c r="U177" s="738"/>
      <c r="V177" s="738"/>
      <c r="W177" s="794"/>
      <c r="X177" s="318"/>
      <c r="Y177" s="129"/>
      <c r="Z177" s="129"/>
      <c r="AA177" s="129"/>
      <c r="AB177" s="129"/>
      <c r="AC177" s="129"/>
      <c r="AD177" s="129"/>
      <c r="AE177" s="130"/>
      <c r="AF177" s="163"/>
      <c r="AG177" s="786" t="s">
        <v>68</v>
      </c>
      <c r="AH177" s="786" t="s">
        <v>69</v>
      </c>
      <c r="AI177" s="786" t="s">
        <v>70</v>
      </c>
      <c r="AJ177" s="786" t="s">
        <v>71</v>
      </c>
      <c r="AK177" s="786" t="s">
        <v>72</v>
      </c>
      <c r="AL177" s="786" t="s">
        <v>73</v>
      </c>
      <c r="AM177" s="786" t="s">
        <v>74</v>
      </c>
      <c r="AN177" s="786" t="s">
        <v>75</v>
      </c>
      <c r="AO177" s="786" t="s">
        <v>76</v>
      </c>
      <c r="AP177" s="786" t="s">
        <v>77</v>
      </c>
      <c r="AQ177" s="786" t="s">
        <v>29</v>
      </c>
      <c r="AR177" s="786" t="s">
        <v>78</v>
      </c>
      <c r="AS177" s="786" t="s">
        <v>79</v>
      </c>
      <c r="AT177" s="786" t="s">
        <v>33</v>
      </c>
      <c r="AU177" s="786" t="s">
        <v>35</v>
      </c>
      <c r="AV177" s="787" t="s">
        <v>36</v>
      </c>
      <c r="AW177" s="101"/>
      <c r="AX177" s="781" t="s">
        <v>80</v>
      </c>
      <c r="AY177" s="781" t="s">
        <v>81</v>
      </c>
      <c r="AZ177" s="781" t="s">
        <v>80</v>
      </c>
      <c r="BA177" s="781" t="s">
        <v>81</v>
      </c>
      <c r="BB177" s="781" t="s">
        <v>80</v>
      </c>
      <c r="BC177" s="781" t="s">
        <v>81</v>
      </c>
      <c r="BD177" s="781" t="s">
        <v>80</v>
      </c>
      <c r="BE177" s="781" t="s">
        <v>81</v>
      </c>
      <c r="BF177" s="781" t="s">
        <v>80</v>
      </c>
      <c r="BG177" s="781" t="s">
        <v>81</v>
      </c>
      <c r="BH177" s="781" t="s">
        <v>80</v>
      </c>
      <c r="BI177" s="781" t="s">
        <v>81</v>
      </c>
      <c r="BJ177" s="781" t="s">
        <v>80</v>
      </c>
      <c r="BK177" s="783" t="s">
        <v>81</v>
      </c>
      <c r="BL177" s="101"/>
      <c r="BM177" s="778" t="s">
        <v>82</v>
      </c>
      <c r="BN177" s="778" t="s">
        <v>83</v>
      </c>
      <c r="BO177" s="778" t="s">
        <v>84</v>
      </c>
      <c r="BP177" s="778" t="s">
        <v>85</v>
      </c>
      <c r="BQ177" s="778" t="s">
        <v>86</v>
      </c>
      <c r="BR177" s="778" t="s">
        <v>87</v>
      </c>
      <c r="BS177" s="780" t="s">
        <v>88</v>
      </c>
      <c r="BT177" s="75"/>
      <c r="BU177" s="75"/>
      <c r="BV177" s="76"/>
    </row>
    <row r="178" spans="1:74" ht="45" customHeight="1" x14ac:dyDescent="0.2">
      <c r="A178" s="77"/>
      <c r="B178" s="732"/>
      <c r="C178" s="739"/>
      <c r="D178" s="739"/>
      <c r="E178" s="739"/>
      <c r="F178" s="739"/>
      <c r="G178" s="739"/>
      <c r="H178" s="739"/>
      <c r="I178" s="739"/>
      <c r="J178" s="739"/>
      <c r="K178" s="739"/>
      <c r="L178" s="739"/>
      <c r="M178" s="739"/>
      <c r="N178" s="739"/>
      <c r="O178" s="739"/>
      <c r="P178" s="739"/>
      <c r="Q178" s="739"/>
      <c r="R178" s="739"/>
      <c r="S178" s="739"/>
      <c r="T178" s="739"/>
      <c r="U178" s="739"/>
      <c r="V178" s="739"/>
      <c r="W178" s="795"/>
      <c r="X178" s="272"/>
      <c r="Y178" s="786" t="s">
        <v>62</v>
      </c>
      <c r="Z178" s="786" t="s">
        <v>63</v>
      </c>
      <c r="AA178" s="787" t="s">
        <v>64</v>
      </c>
      <c r="AB178" s="162"/>
      <c r="AC178" s="786" t="s">
        <v>65</v>
      </c>
      <c r="AD178" s="786" t="s">
        <v>66</v>
      </c>
      <c r="AE178" s="787" t="s">
        <v>67</v>
      </c>
      <c r="AF178" s="163"/>
      <c r="AG178" s="785"/>
      <c r="AH178" s="785"/>
      <c r="AI178" s="785"/>
      <c r="AJ178" s="785"/>
      <c r="AK178" s="785"/>
      <c r="AL178" s="785"/>
      <c r="AM178" s="785"/>
      <c r="AN178" s="785"/>
      <c r="AO178" s="785"/>
      <c r="AP178" s="785"/>
      <c r="AQ178" s="785"/>
      <c r="AR178" s="785"/>
      <c r="AS178" s="785"/>
      <c r="AT178" s="785"/>
      <c r="AU178" s="785"/>
      <c r="AV178" s="768"/>
      <c r="AW178" s="101"/>
      <c r="AX178" s="779"/>
      <c r="AY178" s="782"/>
      <c r="AZ178" s="779"/>
      <c r="BA178" s="782"/>
      <c r="BB178" s="779"/>
      <c r="BC178" s="782"/>
      <c r="BD178" s="779"/>
      <c r="BE178" s="782"/>
      <c r="BF178" s="779"/>
      <c r="BG178" s="782"/>
      <c r="BH178" s="779"/>
      <c r="BI178" s="782"/>
      <c r="BJ178" s="779"/>
      <c r="BK178" s="784"/>
      <c r="BL178" s="101"/>
      <c r="BM178" s="785"/>
      <c r="BN178" s="785"/>
      <c r="BO178" s="785"/>
      <c r="BP178" s="785"/>
      <c r="BQ178" s="785"/>
      <c r="BR178" s="785"/>
      <c r="BS178" s="768"/>
      <c r="BT178" s="75"/>
      <c r="BU178" s="75"/>
      <c r="BV178" s="76"/>
    </row>
    <row r="179" spans="1:74" ht="73.5" customHeight="1" x14ac:dyDescent="0.2">
      <c r="A179" s="77"/>
      <c r="B179" s="439"/>
      <c r="C179" s="440" t="s">
        <v>90</v>
      </c>
      <c r="D179" s="441"/>
      <c r="E179" s="442" t="s">
        <v>91</v>
      </c>
      <c r="F179" s="442" t="s">
        <v>92</v>
      </c>
      <c r="G179" s="442" t="s">
        <v>93</v>
      </c>
      <c r="H179" s="175" t="s">
        <v>94</v>
      </c>
      <c r="I179" s="176" t="s">
        <v>95</v>
      </c>
      <c r="J179" s="177" t="s">
        <v>96</v>
      </c>
      <c r="K179" s="178" t="s">
        <v>97</v>
      </c>
      <c r="L179" s="179" t="s">
        <v>98</v>
      </c>
      <c r="M179" s="180" t="s">
        <v>99</v>
      </c>
      <c r="N179" s="181" t="s">
        <v>100</v>
      </c>
      <c r="O179" s="182" t="s">
        <v>101</v>
      </c>
      <c r="P179" s="183" t="s">
        <v>102</v>
      </c>
      <c r="Q179" s="184" t="s">
        <v>103</v>
      </c>
      <c r="R179" s="185" t="s">
        <v>104</v>
      </c>
      <c r="S179" s="186" t="s">
        <v>105</v>
      </c>
      <c r="T179" s="187" t="s">
        <v>106</v>
      </c>
      <c r="U179" s="188" t="s">
        <v>107</v>
      </c>
      <c r="V179" s="189" t="s">
        <v>108</v>
      </c>
      <c r="W179" s="182" t="s">
        <v>109</v>
      </c>
      <c r="X179" s="211"/>
      <c r="Y179" s="779"/>
      <c r="Z179" s="779"/>
      <c r="AA179" s="729"/>
      <c r="AB179" s="171"/>
      <c r="AC179" s="779"/>
      <c r="AD179" s="779"/>
      <c r="AE179" s="729"/>
      <c r="AF179" s="163"/>
      <c r="AG179" s="779"/>
      <c r="AH179" s="779"/>
      <c r="AI179" s="779"/>
      <c r="AJ179" s="779"/>
      <c r="AK179" s="779"/>
      <c r="AL179" s="779"/>
      <c r="AM179" s="779"/>
      <c r="AN179" s="779"/>
      <c r="AO179" s="779"/>
      <c r="AP179" s="779"/>
      <c r="AQ179" s="779"/>
      <c r="AR179" s="779"/>
      <c r="AS179" s="779"/>
      <c r="AT179" s="779"/>
      <c r="AU179" s="779"/>
      <c r="AV179" s="729"/>
      <c r="AW179" s="101"/>
      <c r="AX179" s="777" t="s">
        <v>110</v>
      </c>
      <c r="AY179" s="736"/>
      <c r="AZ179" s="777" t="s">
        <v>68</v>
      </c>
      <c r="BA179" s="736"/>
      <c r="BB179" s="777" t="s">
        <v>69</v>
      </c>
      <c r="BC179" s="736"/>
      <c r="BD179" s="777" t="s">
        <v>70</v>
      </c>
      <c r="BE179" s="736"/>
      <c r="BF179" s="777" t="s">
        <v>71</v>
      </c>
      <c r="BG179" s="736"/>
      <c r="BH179" s="777" t="s">
        <v>72</v>
      </c>
      <c r="BI179" s="736"/>
      <c r="BJ179" s="777" t="s">
        <v>73</v>
      </c>
      <c r="BK179" s="736"/>
      <c r="BL179" s="101"/>
      <c r="BM179" s="779"/>
      <c r="BN179" s="779"/>
      <c r="BO179" s="779"/>
      <c r="BP179" s="779"/>
      <c r="BQ179" s="779"/>
      <c r="BR179" s="779"/>
      <c r="BS179" s="729"/>
      <c r="BT179" s="75"/>
      <c r="BU179" s="75"/>
      <c r="BV179" s="76"/>
    </row>
    <row r="180" spans="1:74" ht="30" customHeight="1" x14ac:dyDescent="0.2">
      <c r="A180" s="77"/>
      <c r="B180" s="192" t="s">
        <v>421</v>
      </c>
      <c r="C180" s="192" t="s">
        <v>422</v>
      </c>
      <c r="D180" s="193" t="s">
        <v>423</v>
      </c>
      <c r="E180" s="182" t="s">
        <v>424</v>
      </c>
      <c r="F180" s="195">
        <v>10</v>
      </c>
      <c r="G180" s="196">
        <v>302.5</v>
      </c>
      <c r="H180" s="197"/>
      <c r="I180" s="198"/>
      <c r="J180" s="199"/>
      <c r="K180" s="200"/>
      <c r="L180" s="179"/>
      <c r="M180" s="201"/>
      <c r="N180" s="202"/>
      <c r="O180" s="203"/>
      <c r="P180" s="204"/>
      <c r="Q180" s="205"/>
      <c r="R180" s="206"/>
      <c r="S180" s="207"/>
      <c r="T180" s="208"/>
      <c r="U180" s="209"/>
      <c r="V180" s="210"/>
      <c r="W180" s="203"/>
      <c r="X180" s="211"/>
      <c r="Y180" s="212">
        <f t="shared" ref="Y180:Y184" si="76">H180+I180+J180+K180+M180+N180+O180+P180+Q180+R180+S180+T180+U180+V180+W180+L180</f>
        <v>0</v>
      </c>
      <c r="Z180" s="212">
        <f t="shared" ref="Z180:Z184" si="77">Y180*F180</f>
        <v>0</v>
      </c>
      <c r="AA180" s="213">
        <f t="shared" ref="AA180:AA184" si="78">G180*Y180</f>
        <v>0</v>
      </c>
      <c r="AB180" s="171"/>
      <c r="AC180" s="215">
        <v>6.6</v>
      </c>
      <c r="AD180" s="216">
        <f t="shared" ref="AD180:AD184" si="79">AC180*Y180</f>
        <v>0</v>
      </c>
      <c r="AE180" s="217">
        <f t="shared" ref="AE180:AE184" si="80">AG180*0.26+AH180*0.32+AI180*0.36+AJ180*0.42+AK180*0.5+AL180*0.52+AM180*0.62+AN180*0.68+AO180*0.85+AP180*0.85+AR180*0.13+AT180*0.154+AV180*0.208+AZ180*0.04+BA180*0.04+BB180*0.06+BC180*0.09+BD180*0.07+BE180*0.11+BF180*0.08+BG180*0.19+BH180*0.09+BI180*0.22+BJ180*0.1+BK180*0.18</f>
        <v>0</v>
      </c>
      <c r="AF180" s="218"/>
      <c r="AG180" s="219"/>
      <c r="AH180" s="219"/>
      <c r="AI180" s="219"/>
      <c r="AJ180" s="219"/>
      <c r="AK180" s="219">
        <f>5*Y180</f>
        <v>0</v>
      </c>
      <c r="AL180" s="219">
        <f>2*Y180</f>
        <v>0</v>
      </c>
      <c r="AM180" s="219">
        <f>3*Y180</f>
        <v>0</v>
      </c>
      <c r="AN180" s="219"/>
      <c r="AO180" s="219"/>
      <c r="AP180" s="219"/>
      <c r="AQ180" s="219"/>
      <c r="AR180" s="219"/>
      <c r="AS180" s="219"/>
      <c r="AT180" s="219"/>
      <c r="AU180" s="219"/>
      <c r="AV180" s="219"/>
      <c r="AW180" s="221"/>
      <c r="AX180" s="219"/>
      <c r="AY180" s="219"/>
      <c r="AZ180" s="219"/>
      <c r="BA180" s="219"/>
      <c r="BB180" s="219"/>
      <c r="BC180" s="219">
        <f>5*Y180</f>
        <v>0</v>
      </c>
      <c r="BD180" s="219"/>
      <c r="BE180" s="219">
        <f>5*Y180</f>
        <v>0</v>
      </c>
      <c r="BF180" s="219"/>
      <c r="BG180" s="219"/>
      <c r="BH180" s="219"/>
      <c r="BI180" s="219"/>
      <c r="BJ180" s="219"/>
      <c r="BK180" s="219"/>
      <c r="BL180" s="221"/>
      <c r="BM180" s="219"/>
      <c r="BN180" s="238"/>
      <c r="BO180" s="238"/>
      <c r="BP180" s="219">
        <f t="shared" ref="BP180:BP181" si="81">10*Y180</f>
        <v>0</v>
      </c>
      <c r="BQ180" s="238"/>
      <c r="BR180" s="238"/>
      <c r="BS180" s="238"/>
      <c r="BT180" s="75"/>
      <c r="BU180" s="75"/>
      <c r="BV180" s="76"/>
    </row>
    <row r="181" spans="1:74" ht="30" customHeight="1" x14ac:dyDescent="0.2">
      <c r="A181" s="77"/>
      <c r="B181" s="191" t="s">
        <v>425</v>
      </c>
      <c r="C181" s="192" t="s">
        <v>422</v>
      </c>
      <c r="D181" s="193" t="s">
        <v>426</v>
      </c>
      <c r="E181" s="182" t="s">
        <v>427</v>
      </c>
      <c r="F181" s="195">
        <v>10</v>
      </c>
      <c r="G181" s="196">
        <v>270.3</v>
      </c>
      <c r="H181" s="197"/>
      <c r="I181" s="198"/>
      <c r="J181" s="199"/>
      <c r="K181" s="200"/>
      <c r="L181" s="179"/>
      <c r="M181" s="201"/>
      <c r="N181" s="202"/>
      <c r="O181" s="203"/>
      <c r="P181" s="204"/>
      <c r="Q181" s="205"/>
      <c r="R181" s="206"/>
      <c r="S181" s="207"/>
      <c r="T181" s="208"/>
      <c r="U181" s="209"/>
      <c r="V181" s="210"/>
      <c r="W181" s="203"/>
      <c r="X181" s="211"/>
      <c r="Y181" s="212">
        <f t="shared" si="76"/>
        <v>0</v>
      </c>
      <c r="Z181" s="212">
        <f t="shared" si="77"/>
        <v>0</v>
      </c>
      <c r="AA181" s="213">
        <f t="shared" si="78"/>
        <v>0</v>
      </c>
      <c r="AB181" s="171"/>
      <c r="AC181" s="215">
        <v>6</v>
      </c>
      <c r="AD181" s="216">
        <f t="shared" si="79"/>
        <v>0</v>
      </c>
      <c r="AE181" s="217">
        <f t="shared" si="80"/>
        <v>0</v>
      </c>
      <c r="AF181" s="218"/>
      <c r="AG181" s="219"/>
      <c r="AH181" s="219"/>
      <c r="AI181" s="219"/>
      <c r="AJ181" s="219"/>
      <c r="AK181" s="219">
        <f>3*Y181</f>
        <v>0</v>
      </c>
      <c r="AL181" s="219">
        <f>1*Y181</f>
        <v>0</v>
      </c>
      <c r="AM181" s="219">
        <f>4*Y181</f>
        <v>0</v>
      </c>
      <c r="AN181" s="219">
        <f>2*Y181</f>
        <v>0</v>
      </c>
      <c r="AO181" s="219"/>
      <c r="AP181" s="219"/>
      <c r="AQ181" s="219"/>
      <c r="AR181" s="219"/>
      <c r="AS181" s="219"/>
      <c r="AT181" s="219"/>
      <c r="AU181" s="219"/>
      <c r="AV181" s="219"/>
      <c r="AW181" s="221"/>
      <c r="AX181" s="219"/>
      <c r="AY181" s="219"/>
      <c r="AZ181" s="219"/>
      <c r="BA181" s="219"/>
      <c r="BB181" s="219"/>
      <c r="BC181" s="219">
        <f>3*Y181</f>
        <v>0</v>
      </c>
      <c r="BD181" s="219"/>
      <c r="BE181" s="219">
        <f t="shared" ref="BE181:BE182" si="82">6*Y181</f>
        <v>0</v>
      </c>
      <c r="BF181" s="219"/>
      <c r="BG181" s="219">
        <f>1*Y181</f>
        <v>0</v>
      </c>
      <c r="BH181" s="219"/>
      <c r="BI181" s="219"/>
      <c r="BJ181" s="219"/>
      <c r="BK181" s="219"/>
      <c r="BL181" s="221"/>
      <c r="BM181" s="219"/>
      <c r="BN181" s="238"/>
      <c r="BO181" s="238"/>
      <c r="BP181" s="219">
        <f t="shared" si="81"/>
        <v>0</v>
      </c>
      <c r="BQ181" s="238"/>
      <c r="BR181" s="238"/>
      <c r="BS181" s="238"/>
      <c r="BT181" s="75"/>
      <c r="BU181" s="75"/>
      <c r="BV181" s="76"/>
    </row>
    <row r="182" spans="1:74" ht="30" customHeight="1" x14ac:dyDescent="0.25">
      <c r="A182" s="77"/>
      <c r="B182" s="192" t="s">
        <v>428</v>
      </c>
      <c r="C182" s="192" t="s">
        <v>429</v>
      </c>
      <c r="D182" s="239" t="s">
        <v>430</v>
      </c>
      <c r="E182" s="666" t="s">
        <v>734</v>
      </c>
      <c r="F182" s="195">
        <v>26</v>
      </c>
      <c r="G182" s="196">
        <v>614</v>
      </c>
      <c r="H182" s="197"/>
      <c r="I182" s="443"/>
      <c r="J182" s="444"/>
      <c r="K182" s="445"/>
      <c r="L182" s="179"/>
      <c r="M182" s="446"/>
      <c r="N182" s="202"/>
      <c r="O182" s="27"/>
      <c r="P182" s="204"/>
      <c r="Q182" s="205"/>
      <c r="R182" s="206"/>
      <c r="S182" s="447"/>
      <c r="T182" s="448"/>
      <c r="U182" s="449"/>
      <c r="V182" s="210"/>
      <c r="W182" s="203"/>
      <c r="X182" s="302"/>
      <c r="Y182" s="212">
        <f t="shared" si="76"/>
        <v>0</v>
      </c>
      <c r="Z182" s="212">
        <f t="shared" si="77"/>
        <v>0</v>
      </c>
      <c r="AA182" s="213">
        <f t="shared" si="78"/>
        <v>0</v>
      </c>
      <c r="AB182" s="171"/>
      <c r="AC182" s="303">
        <v>12.6</v>
      </c>
      <c r="AD182" s="216">
        <f t="shared" si="79"/>
        <v>0</v>
      </c>
      <c r="AE182" s="217">
        <f t="shared" si="80"/>
        <v>0</v>
      </c>
      <c r="AF182" s="218"/>
      <c r="AG182" s="219"/>
      <c r="AH182" s="219"/>
      <c r="AI182" s="219"/>
      <c r="AJ182" s="219">
        <f>8*Y182</f>
        <v>0</v>
      </c>
      <c r="AK182" s="219">
        <f>12*Y182</f>
        <v>0</v>
      </c>
      <c r="AL182" s="219">
        <f>6*Y182</f>
        <v>0</v>
      </c>
      <c r="AM182" s="219"/>
      <c r="AN182" s="219"/>
      <c r="AO182" s="219"/>
      <c r="AP182" s="219"/>
      <c r="AQ182" s="219"/>
      <c r="AR182" s="219"/>
      <c r="AS182" s="219"/>
      <c r="AT182" s="219"/>
      <c r="AU182" s="219"/>
      <c r="AV182" s="219"/>
      <c r="AW182" s="221"/>
      <c r="AX182" s="219"/>
      <c r="AY182" s="219"/>
      <c r="AZ182" s="219"/>
      <c r="BA182" s="219">
        <f>2*Y182</f>
        <v>0</v>
      </c>
      <c r="BB182" s="219"/>
      <c r="BC182" s="219">
        <f>17*Y182</f>
        <v>0</v>
      </c>
      <c r="BD182" s="219"/>
      <c r="BE182" s="219">
        <f t="shared" si="82"/>
        <v>0</v>
      </c>
      <c r="BF182" s="219"/>
      <c r="BG182" s="219"/>
      <c r="BH182" s="219"/>
      <c r="BI182" s="219">
        <f>1*Y182</f>
        <v>0</v>
      </c>
      <c r="BJ182" s="219"/>
      <c r="BK182" s="219"/>
      <c r="BL182" s="221"/>
      <c r="BM182" s="219"/>
      <c r="BN182" s="238"/>
      <c r="BO182" s="238"/>
      <c r="BP182" s="219">
        <f>26*Y182</f>
        <v>0</v>
      </c>
      <c r="BQ182" s="238"/>
      <c r="BR182" s="238"/>
      <c r="BS182" s="238"/>
      <c r="BT182" s="75"/>
      <c r="BU182" s="75"/>
      <c r="BV182" s="76"/>
    </row>
    <row r="183" spans="1:74" ht="30" customHeight="1" x14ac:dyDescent="0.25">
      <c r="A183" s="77"/>
      <c r="B183" s="192" t="s">
        <v>431</v>
      </c>
      <c r="C183" s="192" t="s">
        <v>432</v>
      </c>
      <c r="D183" s="239" t="s">
        <v>433</v>
      </c>
      <c r="E183" s="666" t="s">
        <v>735</v>
      </c>
      <c r="F183" s="195">
        <v>10</v>
      </c>
      <c r="G183" s="196">
        <v>224</v>
      </c>
      <c r="H183" s="197"/>
      <c r="I183" s="443"/>
      <c r="J183" s="444"/>
      <c r="K183" s="445"/>
      <c r="L183" s="179"/>
      <c r="M183" s="446"/>
      <c r="N183" s="202"/>
      <c r="O183" s="27"/>
      <c r="P183" s="204"/>
      <c r="Q183" s="205"/>
      <c r="R183" s="206"/>
      <c r="S183" s="447"/>
      <c r="T183" s="448"/>
      <c r="U183" s="449"/>
      <c r="V183" s="210"/>
      <c r="W183" s="203"/>
      <c r="X183" s="302"/>
      <c r="Y183" s="212">
        <f t="shared" si="76"/>
        <v>0</v>
      </c>
      <c r="Z183" s="212">
        <f t="shared" si="77"/>
        <v>0</v>
      </c>
      <c r="AA183" s="213">
        <f t="shared" si="78"/>
        <v>0</v>
      </c>
      <c r="AB183" s="171"/>
      <c r="AC183" s="303">
        <v>4.7</v>
      </c>
      <c r="AD183" s="216">
        <f t="shared" si="79"/>
        <v>0</v>
      </c>
      <c r="AE183" s="217">
        <f t="shared" si="80"/>
        <v>0</v>
      </c>
      <c r="AF183" s="218"/>
      <c r="AG183" s="219"/>
      <c r="AH183" s="219"/>
      <c r="AI183" s="219"/>
      <c r="AJ183" s="219">
        <f>1*Y183</f>
        <v>0</v>
      </c>
      <c r="AK183" s="219">
        <f>7*Y183</f>
        <v>0</v>
      </c>
      <c r="AL183" s="219"/>
      <c r="AM183" s="219">
        <f>2*Y183</f>
        <v>0</v>
      </c>
      <c r="AN183" s="219"/>
      <c r="AO183" s="219"/>
      <c r="AP183" s="219"/>
      <c r="AQ183" s="219"/>
      <c r="AR183" s="219"/>
      <c r="AS183" s="219"/>
      <c r="AT183" s="219"/>
      <c r="AU183" s="219"/>
      <c r="AV183" s="219"/>
      <c r="AW183" s="221"/>
      <c r="AX183" s="219"/>
      <c r="AY183" s="219"/>
      <c r="AZ183" s="219"/>
      <c r="BA183" s="219"/>
      <c r="BB183" s="219"/>
      <c r="BC183" s="219">
        <f>5*Y183</f>
        <v>0</v>
      </c>
      <c r="BD183" s="219"/>
      <c r="BE183" s="219">
        <f>5*Y183</f>
        <v>0</v>
      </c>
      <c r="BF183" s="219"/>
      <c r="BG183" s="219"/>
      <c r="BH183" s="219"/>
      <c r="BI183" s="219"/>
      <c r="BJ183" s="219"/>
      <c r="BK183" s="219"/>
      <c r="BL183" s="221"/>
      <c r="BM183" s="219"/>
      <c r="BN183" s="238"/>
      <c r="BO183" s="238"/>
      <c r="BP183" s="219">
        <f>10*Y183</f>
        <v>0</v>
      </c>
      <c r="BQ183" s="238"/>
      <c r="BR183" s="238"/>
      <c r="BS183" s="238"/>
      <c r="BT183" s="75"/>
      <c r="BU183" s="75"/>
      <c r="BV183" s="76"/>
    </row>
    <row r="184" spans="1:74" ht="30" customHeight="1" x14ac:dyDescent="0.2">
      <c r="A184" s="77"/>
      <c r="B184" s="191" t="s">
        <v>434</v>
      </c>
      <c r="C184" s="192" t="s">
        <v>435</v>
      </c>
      <c r="D184" s="323" t="s">
        <v>436</v>
      </c>
      <c r="E184" s="236"/>
      <c r="F184" s="195">
        <f t="shared" ref="F184:G184" si="83">SUM(F180:F183)</f>
        <v>56</v>
      </c>
      <c r="G184" s="195">
        <f t="shared" si="83"/>
        <v>1410.8</v>
      </c>
      <c r="H184" s="197"/>
      <c r="I184" s="198"/>
      <c r="J184" s="199"/>
      <c r="K184" s="200"/>
      <c r="L184" s="179"/>
      <c r="M184" s="201"/>
      <c r="N184" s="202"/>
      <c r="O184" s="203"/>
      <c r="P184" s="204"/>
      <c r="Q184" s="205"/>
      <c r="R184" s="225"/>
      <c r="S184" s="207"/>
      <c r="T184" s="208"/>
      <c r="U184" s="209"/>
      <c r="V184" s="210"/>
      <c r="W184" s="203"/>
      <c r="X184" s="211"/>
      <c r="Y184" s="212">
        <f t="shared" si="76"/>
        <v>0</v>
      </c>
      <c r="Z184" s="212">
        <f t="shared" si="77"/>
        <v>0</v>
      </c>
      <c r="AA184" s="213">
        <f t="shared" si="78"/>
        <v>0</v>
      </c>
      <c r="AB184" s="190"/>
      <c r="AC184" s="215">
        <f>SUM(AC180:AC183)</f>
        <v>29.9</v>
      </c>
      <c r="AD184" s="216">
        <f t="shared" si="79"/>
        <v>0</v>
      </c>
      <c r="AE184" s="217">
        <f t="shared" si="80"/>
        <v>0</v>
      </c>
      <c r="AF184" s="218"/>
      <c r="AG184" s="219"/>
      <c r="AH184" s="219"/>
      <c r="AI184" s="219"/>
      <c r="AJ184" s="219"/>
      <c r="AK184" s="219">
        <f>8*Y184</f>
        <v>0</v>
      </c>
      <c r="AL184" s="219">
        <f>3*Y184</f>
        <v>0</v>
      </c>
      <c r="AM184" s="219">
        <f>7*Y184</f>
        <v>0</v>
      </c>
      <c r="AN184" s="219">
        <f>2*Y184</f>
        <v>0</v>
      </c>
      <c r="AO184" s="219"/>
      <c r="AP184" s="219"/>
      <c r="AQ184" s="219"/>
      <c r="AR184" s="219"/>
      <c r="AS184" s="219"/>
      <c r="AT184" s="219"/>
      <c r="AU184" s="219"/>
      <c r="AV184" s="219"/>
      <c r="AW184" s="221"/>
      <c r="AX184" s="219"/>
      <c r="AY184" s="219"/>
      <c r="AZ184" s="219"/>
      <c r="BA184" s="219"/>
      <c r="BB184" s="219"/>
      <c r="BC184" s="219">
        <f>8*Y184</f>
        <v>0</v>
      </c>
      <c r="BD184" s="219"/>
      <c r="BE184" s="219">
        <f>11*Y184</f>
        <v>0</v>
      </c>
      <c r="BF184" s="219"/>
      <c r="BG184" s="219">
        <f>1*Y184</f>
        <v>0</v>
      </c>
      <c r="BH184" s="219"/>
      <c r="BI184" s="219"/>
      <c r="BJ184" s="219"/>
      <c r="BK184" s="219"/>
      <c r="BL184" s="221"/>
      <c r="BM184" s="219"/>
      <c r="BN184" s="238"/>
      <c r="BO184" s="238"/>
      <c r="BP184" s="219">
        <f>56*Y184</f>
        <v>0</v>
      </c>
      <c r="BQ184" s="238"/>
      <c r="BR184" s="238"/>
      <c r="BS184" s="238"/>
      <c r="BT184" s="75"/>
      <c r="BU184" s="75"/>
      <c r="BV184" s="76"/>
    </row>
    <row r="185" spans="1:74" ht="13.5" customHeight="1" x14ac:dyDescent="0.2">
      <c r="A185" s="77"/>
      <c r="B185" s="126"/>
      <c r="C185" s="122"/>
      <c r="D185" s="450"/>
      <c r="E185" s="122"/>
      <c r="F185" s="278"/>
      <c r="G185" s="45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2"/>
      <c r="S185" s="131"/>
      <c r="T185" s="131"/>
      <c r="U185" s="131"/>
      <c r="V185" s="131"/>
      <c r="W185" s="131"/>
      <c r="X185" s="211"/>
      <c r="Y185" s="281"/>
      <c r="Z185" s="281"/>
      <c r="AA185" s="281"/>
      <c r="AB185" s="282"/>
      <c r="AC185" s="281"/>
      <c r="AD185" s="283"/>
      <c r="AE185" s="283"/>
      <c r="AF185" s="218"/>
      <c r="AG185" s="281"/>
      <c r="AH185" s="281"/>
      <c r="AI185" s="281"/>
      <c r="AJ185" s="281"/>
      <c r="AK185" s="281"/>
      <c r="AL185" s="281"/>
      <c r="AM185" s="281"/>
      <c r="AN185" s="281"/>
      <c r="AO185" s="281"/>
      <c r="AP185" s="281"/>
      <c r="AQ185" s="281"/>
      <c r="AR185" s="281"/>
      <c r="AS185" s="281"/>
      <c r="AT185" s="281"/>
      <c r="AU185" s="281"/>
      <c r="AV185" s="281"/>
      <c r="AW185" s="281"/>
      <c r="AX185" s="281"/>
      <c r="AY185" s="281"/>
      <c r="AZ185" s="281"/>
      <c r="BA185" s="281"/>
      <c r="BB185" s="281"/>
      <c r="BC185" s="281"/>
      <c r="BD185" s="281"/>
      <c r="BE185" s="281"/>
      <c r="BF185" s="281"/>
      <c r="BG185" s="281"/>
      <c r="BH185" s="281"/>
      <c r="BI185" s="281"/>
      <c r="BJ185" s="281"/>
      <c r="BK185" s="281"/>
      <c r="BL185" s="221"/>
      <c r="BM185" s="281"/>
      <c r="BN185" s="284"/>
      <c r="BO185" s="284"/>
      <c r="BP185" s="284"/>
      <c r="BQ185" s="284"/>
      <c r="BR185" s="284"/>
      <c r="BS185" s="284"/>
      <c r="BT185" s="75"/>
      <c r="BU185" s="75"/>
      <c r="BV185" s="76"/>
    </row>
    <row r="186" spans="1:74" ht="55.5" customHeight="1" x14ac:dyDescent="0.2">
      <c r="A186" s="77"/>
      <c r="B186" s="285" t="s">
        <v>437</v>
      </c>
      <c r="C186" s="286"/>
      <c r="D186" s="452" t="s">
        <v>438</v>
      </c>
      <c r="E186" s="288"/>
      <c r="F186" s="289"/>
      <c r="G186" s="289"/>
      <c r="H186" s="289"/>
      <c r="I186" s="289"/>
      <c r="J186" s="289"/>
      <c r="K186" s="289"/>
      <c r="L186" s="289"/>
      <c r="M186" s="289"/>
      <c r="N186" s="289"/>
      <c r="O186" s="289"/>
      <c r="P186" s="289"/>
      <c r="Q186" s="289"/>
      <c r="R186" s="289"/>
      <c r="S186" s="289"/>
      <c r="T186" s="289"/>
      <c r="U186" s="289"/>
      <c r="V186" s="289"/>
      <c r="W186" s="290"/>
      <c r="X186" s="318"/>
      <c r="Y186" s="142"/>
      <c r="Z186" s="436"/>
      <c r="AA186" s="142"/>
      <c r="AB186" s="453"/>
      <c r="AC186" s="142"/>
      <c r="AD186" s="142"/>
      <c r="AE186" s="261"/>
      <c r="AF186" s="163"/>
      <c r="AG186" s="776" t="s">
        <v>57</v>
      </c>
      <c r="AH186" s="735"/>
      <c r="AI186" s="735"/>
      <c r="AJ186" s="735"/>
      <c r="AK186" s="735"/>
      <c r="AL186" s="735"/>
      <c r="AM186" s="735"/>
      <c r="AN186" s="735"/>
      <c r="AO186" s="735"/>
      <c r="AP186" s="735"/>
      <c r="AQ186" s="735"/>
      <c r="AR186" s="735"/>
      <c r="AS186" s="735"/>
      <c r="AT186" s="735"/>
      <c r="AU186" s="735"/>
      <c r="AV186" s="736"/>
      <c r="AW186" s="101"/>
      <c r="AX186" s="291"/>
      <c r="AY186" s="292"/>
      <c r="AZ186" s="293" t="s">
        <v>58</v>
      </c>
      <c r="BA186" s="294"/>
      <c r="BB186" s="294"/>
      <c r="BC186" s="294"/>
      <c r="BD186" s="294"/>
      <c r="BE186" s="294"/>
      <c r="BF186" s="294"/>
      <c r="BG186" s="294"/>
      <c r="BH186" s="294"/>
      <c r="BI186" s="294"/>
      <c r="BJ186" s="294"/>
      <c r="BK186" s="295"/>
      <c r="BL186" s="101"/>
      <c r="BM186" s="776" t="s">
        <v>59</v>
      </c>
      <c r="BN186" s="735"/>
      <c r="BO186" s="735"/>
      <c r="BP186" s="735"/>
      <c r="BQ186" s="735"/>
      <c r="BR186" s="735"/>
      <c r="BS186" s="736"/>
      <c r="BT186" s="75"/>
      <c r="BU186" s="75"/>
      <c r="BV186" s="76"/>
    </row>
    <row r="187" spans="1:74" ht="13.5" customHeight="1" x14ac:dyDescent="0.15">
      <c r="A187" s="77"/>
      <c r="B187" s="793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738"/>
      <c r="S187" s="738"/>
      <c r="T187" s="738"/>
      <c r="U187" s="738"/>
      <c r="V187" s="738"/>
      <c r="W187" s="794"/>
      <c r="X187" s="454"/>
      <c r="Y187" s="268"/>
      <c r="Z187" s="268"/>
      <c r="AA187" s="268"/>
      <c r="AB187" s="268"/>
      <c r="AC187" s="268"/>
      <c r="AD187" s="268"/>
      <c r="AE187" s="134"/>
      <c r="AF187" s="163"/>
      <c r="AG187" s="786" t="s">
        <v>68</v>
      </c>
      <c r="AH187" s="786" t="s">
        <v>69</v>
      </c>
      <c r="AI187" s="786" t="s">
        <v>70</v>
      </c>
      <c r="AJ187" s="786" t="s">
        <v>71</v>
      </c>
      <c r="AK187" s="786" t="s">
        <v>72</v>
      </c>
      <c r="AL187" s="786" t="s">
        <v>73</v>
      </c>
      <c r="AM187" s="786" t="s">
        <v>74</v>
      </c>
      <c r="AN187" s="786" t="s">
        <v>75</v>
      </c>
      <c r="AO187" s="786" t="s">
        <v>76</v>
      </c>
      <c r="AP187" s="786" t="s">
        <v>77</v>
      </c>
      <c r="AQ187" s="786" t="s">
        <v>29</v>
      </c>
      <c r="AR187" s="786" t="s">
        <v>78</v>
      </c>
      <c r="AS187" s="786" t="s">
        <v>79</v>
      </c>
      <c r="AT187" s="786" t="s">
        <v>33</v>
      </c>
      <c r="AU187" s="786" t="s">
        <v>35</v>
      </c>
      <c r="AV187" s="787" t="s">
        <v>36</v>
      </c>
      <c r="AW187" s="101"/>
      <c r="AX187" s="781" t="s">
        <v>80</v>
      </c>
      <c r="AY187" s="781" t="s">
        <v>81</v>
      </c>
      <c r="AZ187" s="781" t="s">
        <v>80</v>
      </c>
      <c r="BA187" s="781" t="s">
        <v>81</v>
      </c>
      <c r="BB187" s="781" t="s">
        <v>80</v>
      </c>
      <c r="BC187" s="781" t="s">
        <v>81</v>
      </c>
      <c r="BD187" s="781" t="s">
        <v>80</v>
      </c>
      <c r="BE187" s="781" t="s">
        <v>81</v>
      </c>
      <c r="BF187" s="781" t="s">
        <v>80</v>
      </c>
      <c r="BG187" s="781" t="s">
        <v>81</v>
      </c>
      <c r="BH187" s="781" t="s">
        <v>80</v>
      </c>
      <c r="BI187" s="781" t="s">
        <v>81</v>
      </c>
      <c r="BJ187" s="781" t="s">
        <v>80</v>
      </c>
      <c r="BK187" s="783" t="s">
        <v>81</v>
      </c>
      <c r="BL187" s="101"/>
      <c r="BM187" s="778" t="s">
        <v>82</v>
      </c>
      <c r="BN187" s="778" t="s">
        <v>83</v>
      </c>
      <c r="BO187" s="778" t="s">
        <v>84</v>
      </c>
      <c r="BP187" s="778" t="s">
        <v>85</v>
      </c>
      <c r="BQ187" s="778" t="s">
        <v>86</v>
      </c>
      <c r="BR187" s="778" t="s">
        <v>87</v>
      </c>
      <c r="BS187" s="780" t="s">
        <v>88</v>
      </c>
      <c r="BT187" s="75"/>
      <c r="BU187" s="75"/>
      <c r="BV187" s="76"/>
    </row>
    <row r="188" spans="1:74" ht="45" customHeight="1" x14ac:dyDescent="0.2">
      <c r="A188" s="77"/>
      <c r="B188" s="732"/>
      <c r="C188" s="739"/>
      <c r="D188" s="739"/>
      <c r="E188" s="739"/>
      <c r="F188" s="739"/>
      <c r="G188" s="739"/>
      <c r="H188" s="739"/>
      <c r="I188" s="739"/>
      <c r="J188" s="739"/>
      <c r="K188" s="739"/>
      <c r="L188" s="739"/>
      <c r="M188" s="739"/>
      <c r="N188" s="739"/>
      <c r="O188" s="739"/>
      <c r="P188" s="739"/>
      <c r="Q188" s="739"/>
      <c r="R188" s="739"/>
      <c r="S188" s="739"/>
      <c r="T188" s="739"/>
      <c r="U188" s="739"/>
      <c r="V188" s="739"/>
      <c r="W188" s="795"/>
      <c r="X188" s="272"/>
      <c r="Y188" s="786" t="s">
        <v>62</v>
      </c>
      <c r="Z188" s="786" t="s">
        <v>63</v>
      </c>
      <c r="AA188" s="787" t="s">
        <v>64</v>
      </c>
      <c r="AB188" s="162"/>
      <c r="AC188" s="786" t="s">
        <v>65</v>
      </c>
      <c r="AD188" s="786" t="s">
        <v>66</v>
      </c>
      <c r="AE188" s="787" t="s">
        <v>67</v>
      </c>
      <c r="AF188" s="163"/>
      <c r="AG188" s="785"/>
      <c r="AH188" s="785"/>
      <c r="AI188" s="785"/>
      <c r="AJ188" s="785"/>
      <c r="AK188" s="785"/>
      <c r="AL188" s="785"/>
      <c r="AM188" s="785"/>
      <c r="AN188" s="785"/>
      <c r="AO188" s="785"/>
      <c r="AP188" s="785"/>
      <c r="AQ188" s="785"/>
      <c r="AR188" s="785"/>
      <c r="AS188" s="785"/>
      <c r="AT188" s="785"/>
      <c r="AU188" s="785"/>
      <c r="AV188" s="768"/>
      <c r="AW188" s="101"/>
      <c r="AX188" s="779"/>
      <c r="AY188" s="782"/>
      <c r="AZ188" s="779"/>
      <c r="BA188" s="782"/>
      <c r="BB188" s="779"/>
      <c r="BC188" s="782"/>
      <c r="BD188" s="779"/>
      <c r="BE188" s="782"/>
      <c r="BF188" s="779"/>
      <c r="BG188" s="782"/>
      <c r="BH188" s="779"/>
      <c r="BI188" s="782"/>
      <c r="BJ188" s="779"/>
      <c r="BK188" s="784"/>
      <c r="BL188" s="101"/>
      <c r="BM188" s="785"/>
      <c r="BN188" s="785"/>
      <c r="BO188" s="785"/>
      <c r="BP188" s="785"/>
      <c r="BQ188" s="785"/>
      <c r="BR188" s="785"/>
      <c r="BS188" s="768"/>
      <c r="BT188" s="75"/>
      <c r="BU188" s="75"/>
      <c r="BV188" s="76"/>
    </row>
    <row r="189" spans="1:74" ht="73.5" customHeight="1" x14ac:dyDescent="0.2">
      <c r="A189" s="77"/>
      <c r="B189" s="273"/>
      <c r="C189" s="274" t="s">
        <v>90</v>
      </c>
      <c r="D189" s="140"/>
      <c r="E189" s="275" t="s">
        <v>91</v>
      </c>
      <c r="F189" s="275" t="s">
        <v>92</v>
      </c>
      <c r="G189" s="275" t="s">
        <v>93</v>
      </c>
      <c r="H189" s="175" t="s">
        <v>94</v>
      </c>
      <c r="I189" s="176" t="s">
        <v>95</v>
      </c>
      <c r="J189" s="177" t="s">
        <v>96</v>
      </c>
      <c r="K189" s="178" t="s">
        <v>97</v>
      </c>
      <c r="L189" s="179" t="s">
        <v>98</v>
      </c>
      <c r="M189" s="180" t="s">
        <v>99</v>
      </c>
      <c r="N189" s="181" t="s">
        <v>100</v>
      </c>
      <c r="O189" s="182" t="s">
        <v>101</v>
      </c>
      <c r="P189" s="183" t="s">
        <v>102</v>
      </c>
      <c r="Q189" s="184" t="s">
        <v>103</v>
      </c>
      <c r="R189" s="185" t="s">
        <v>104</v>
      </c>
      <c r="S189" s="186" t="s">
        <v>105</v>
      </c>
      <c r="T189" s="187" t="s">
        <v>106</v>
      </c>
      <c r="U189" s="188" t="s">
        <v>107</v>
      </c>
      <c r="V189" s="189" t="s">
        <v>108</v>
      </c>
      <c r="W189" s="182" t="s">
        <v>109</v>
      </c>
      <c r="X189" s="211"/>
      <c r="Y189" s="779"/>
      <c r="Z189" s="779"/>
      <c r="AA189" s="729"/>
      <c r="AB189" s="171"/>
      <c r="AC189" s="779"/>
      <c r="AD189" s="779"/>
      <c r="AE189" s="729"/>
      <c r="AF189" s="163"/>
      <c r="AG189" s="779"/>
      <c r="AH189" s="779"/>
      <c r="AI189" s="779"/>
      <c r="AJ189" s="779"/>
      <c r="AK189" s="779"/>
      <c r="AL189" s="779"/>
      <c r="AM189" s="779"/>
      <c r="AN189" s="779"/>
      <c r="AO189" s="779"/>
      <c r="AP189" s="779"/>
      <c r="AQ189" s="779"/>
      <c r="AR189" s="779"/>
      <c r="AS189" s="779"/>
      <c r="AT189" s="779"/>
      <c r="AU189" s="779"/>
      <c r="AV189" s="729"/>
      <c r="AW189" s="101"/>
      <c r="AX189" s="777" t="s">
        <v>110</v>
      </c>
      <c r="AY189" s="736"/>
      <c r="AZ189" s="777" t="s">
        <v>68</v>
      </c>
      <c r="BA189" s="736"/>
      <c r="BB189" s="777" t="s">
        <v>69</v>
      </c>
      <c r="BC189" s="736"/>
      <c r="BD189" s="777" t="s">
        <v>70</v>
      </c>
      <c r="BE189" s="736"/>
      <c r="BF189" s="777" t="s">
        <v>71</v>
      </c>
      <c r="BG189" s="736"/>
      <c r="BH189" s="777" t="s">
        <v>72</v>
      </c>
      <c r="BI189" s="736"/>
      <c r="BJ189" s="777" t="s">
        <v>73</v>
      </c>
      <c r="BK189" s="736"/>
      <c r="BL189" s="101"/>
      <c r="BM189" s="779"/>
      <c r="BN189" s="779"/>
      <c r="BO189" s="779"/>
      <c r="BP189" s="779"/>
      <c r="BQ189" s="779"/>
      <c r="BR189" s="779"/>
      <c r="BS189" s="729"/>
      <c r="BT189" s="75"/>
      <c r="BU189" s="75"/>
      <c r="BV189" s="76"/>
    </row>
    <row r="190" spans="1:74" ht="27.75" customHeight="1" x14ac:dyDescent="0.2">
      <c r="A190" s="77"/>
      <c r="B190" s="192" t="s">
        <v>439</v>
      </c>
      <c r="C190" s="192" t="s">
        <v>440</v>
      </c>
      <c r="D190" s="237" t="s">
        <v>441</v>
      </c>
      <c r="E190" s="455"/>
      <c r="F190" s="195">
        <v>3</v>
      </c>
      <c r="G190" s="196">
        <v>29</v>
      </c>
      <c r="H190" s="197"/>
      <c r="I190" s="198"/>
      <c r="J190" s="199"/>
      <c r="K190" s="200"/>
      <c r="L190" s="179"/>
      <c r="M190" s="201"/>
      <c r="N190" s="202"/>
      <c r="O190" s="203"/>
      <c r="P190" s="204"/>
      <c r="Q190" s="205"/>
      <c r="R190" s="206"/>
      <c r="S190" s="207"/>
      <c r="T190" s="208"/>
      <c r="U190" s="209"/>
      <c r="V190" s="210"/>
      <c r="W190" s="203"/>
      <c r="X190" s="211"/>
      <c r="Y190" s="212">
        <f t="shared" ref="Y190:Y196" si="84">H190+I190+J190+K190+M190+N190+O190+P190+Q190+R190+S190+T190+U190+V190+W190+L190</f>
        <v>0</v>
      </c>
      <c r="Z190" s="212">
        <f t="shared" ref="Z190:Z196" si="85">Y190*F190</f>
        <v>0</v>
      </c>
      <c r="AA190" s="213">
        <f t="shared" ref="AA190:AA196" si="86">G190*Y190</f>
        <v>0</v>
      </c>
      <c r="AB190" s="171"/>
      <c r="AC190" s="215">
        <v>0.9</v>
      </c>
      <c r="AD190" s="216">
        <f t="shared" ref="AD190:AD196" si="87">AC190*Y190</f>
        <v>0</v>
      </c>
      <c r="AE190" s="217">
        <f t="shared" ref="AE190:AE196" si="88">AG190*0.26+AH190*0.32+AI190*0.36+AJ190*0.42+AK190*0.5+AL190*0.52+AM190*0.62+AN190*0.68+AO190*0.85+AP190*0.85+AR190*0.13+AT190*0.154+AV190*0.208+AZ190*0.04+BA190*0.04+BB190*0.06+BC190*0.09+BD190*0.07+BE190*0.11+BF190*0.08+BG190*0.19+BH190*0.09+BI190*0.22+BJ190*0.1+BK190*0.18</f>
        <v>0</v>
      </c>
      <c r="AF190" s="218"/>
      <c r="AG190" s="219"/>
      <c r="AH190" s="219"/>
      <c r="AI190" s="219">
        <f>4*Y190</f>
        <v>0</v>
      </c>
      <c r="AJ190" s="219">
        <f>2*Y190</f>
        <v>0</v>
      </c>
      <c r="AK190" s="219"/>
      <c r="AL190" s="219"/>
      <c r="AM190" s="219"/>
      <c r="AN190" s="219"/>
      <c r="AO190" s="219"/>
      <c r="AP190" s="219"/>
      <c r="AQ190" s="219"/>
      <c r="AR190" s="219"/>
      <c r="AS190" s="219"/>
      <c r="AT190" s="219"/>
      <c r="AU190" s="219"/>
      <c r="AV190" s="219"/>
      <c r="AW190" s="221"/>
      <c r="AX190" s="219"/>
      <c r="AY190" s="219"/>
      <c r="AZ190" s="219"/>
      <c r="BA190" s="219"/>
      <c r="BB190" s="219"/>
      <c r="BC190" s="219">
        <f>8*Y190</f>
        <v>0</v>
      </c>
      <c r="BD190" s="219"/>
      <c r="BE190" s="219">
        <f>4*Y190</f>
        <v>0</v>
      </c>
      <c r="BF190" s="219"/>
      <c r="BG190" s="219"/>
      <c r="BH190" s="219"/>
      <c r="BI190" s="219"/>
      <c r="BJ190" s="219"/>
      <c r="BK190" s="219"/>
      <c r="BL190" s="221"/>
      <c r="BM190" s="219"/>
      <c r="BN190" s="219">
        <f>3*Y190</f>
        <v>0</v>
      </c>
      <c r="BO190" s="238"/>
      <c r="BP190" s="238"/>
      <c r="BQ190" s="238"/>
      <c r="BR190" s="238"/>
      <c r="BS190" s="238"/>
      <c r="BT190" s="75"/>
      <c r="BU190" s="75"/>
      <c r="BV190" s="76"/>
    </row>
    <row r="191" spans="1:74" ht="30" customHeight="1" x14ac:dyDescent="0.2">
      <c r="A191" s="77"/>
      <c r="B191" s="191" t="s">
        <v>442</v>
      </c>
      <c r="C191" s="192" t="s">
        <v>440</v>
      </c>
      <c r="D191" s="237" t="s">
        <v>443</v>
      </c>
      <c r="E191" s="182" t="s">
        <v>444</v>
      </c>
      <c r="F191" s="195">
        <v>1</v>
      </c>
      <c r="G191" s="196">
        <v>23</v>
      </c>
      <c r="H191" s="197"/>
      <c r="I191" s="198"/>
      <c r="J191" s="199"/>
      <c r="K191" s="200"/>
      <c r="L191" s="179"/>
      <c r="M191" s="201"/>
      <c r="N191" s="202"/>
      <c r="O191" s="203"/>
      <c r="P191" s="204"/>
      <c r="Q191" s="205"/>
      <c r="R191" s="206"/>
      <c r="S191" s="207"/>
      <c r="T191" s="208"/>
      <c r="U191" s="209"/>
      <c r="V191" s="210"/>
      <c r="W191" s="203"/>
      <c r="X191" s="211"/>
      <c r="Y191" s="212">
        <f t="shared" si="84"/>
        <v>0</v>
      </c>
      <c r="Z191" s="212">
        <f t="shared" si="85"/>
        <v>0</v>
      </c>
      <c r="AA191" s="213">
        <f t="shared" si="86"/>
        <v>0</v>
      </c>
      <c r="AB191" s="171"/>
      <c r="AC191" s="215">
        <v>0.9</v>
      </c>
      <c r="AD191" s="216">
        <f t="shared" si="87"/>
        <v>0</v>
      </c>
      <c r="AE191" s="217">
        <f t="shared" si="88"/>
        <v>0</v>
      </c>
      <c r="AF191" s="218"/>
      <c r="AG191" s="219"/>
      <c r="AH191" s="219"/>
      <c r="AI191" s="219"/>
      <c r="AJ191" s="219"/>
      <c r="AK191" s="219"/>
      <c r="AL191" s="219">
        <f>2*Y191</f>
        <v>0</v>
      </c>
      <c r="AM191" s="219"/>
      <c r="AN191" s="219"/>
      <c r="AO191" s="219"/>
      <c r="AP191" s="219"/>
      <c r="AQ191" s="219"/>
      <c r="AR191" s="219"/>
      <c r="AS191" s="219"/>
      <c r="AT191" s="219"/>
      <c r="AU191" s="219"/>
      <c r="AV191" s="219"/>
      <c r="AW191" s="221"/>
      <c r="AX191" s="219"/>
      <c r="AY191" s="219"/>
      <c r="AZ191" s="219"/>
      <c r="BA191" s="219"/>
      <c r="BB191" s="219"/>
      <c r="BC191" s="219"/>
      <c r="BD191" s="219"/>
      <c r="BE191" s="219"/>
      <c r="BF191" s="219"/>
      <c r="BG191" s="219"/>
      <c r="BH191" s="219"/>
      <c r="BI191" s="219"/>
      <c r="BJ191" s="219"/>
      <c r="BK191" s="219"/>
      <c r="BL191" s="221"/>
      <c r="BM191" s="219"/>
      <c r="BN191" s="238"/>
      <c r="BO191" s="219">
        <f>1*Y191</f>
        <v>0</v>
      </c>
      <c r="BP191" s="238"/>
      <c r="BQ191" s="238"/>
      <c r="BR191" s="238"/>
      <c r="BS191" s="238"/>
      <c r="BT191" s="75"/>
      <c r="BU191" s="75"/>
      <c r="BV191" s="76"/>
    </row>
    <row r="192" spans="1:74" ht="30" customHeight="1" x14ac:dyDescent="0.2">
      <c r="A192" s="77"/>
      <c r="B192" s="191" t="s">
        <v>445</v>
      </c>
      <c r="C192" s="192" t="s">
        <v>440</v>
      </c>
      <c r="D192" s="237" t="s">
        <v>446</v>
      </c>
      <c r="E192" s="182" t="s">
        <v>447</v>
      </c>
      <c r="F192" s="195">
        <v>1</v>
      </c>
      <c r="G192" s="196">
        <v>54</v>
      </c>
      <c r="H192" s="197"/>
      <c r="I192" s="198"/>
      <c r="J192" s="199"/>
      <c r="K192" s="200"/>
      <c r="L192" s="179"/>
      <c r="M192" s="201"/>
      <c r="N192" s="202"/>
      <c r="O192" s="203"/>
      <c r="P192" s="204"/>
      <c r="Q192" s="205"/>
      <c r="R192" s="206"/>
      <c r="S192" s="207"/>
      <c r="T192" s="208"/>
      <c r="U192" s="209"/>
      <c r="V192" s="210"/>
      <c r="W192" s="203"/>
      <c r="X192" s="211"/>
      <c r="Y192" s="212">
        <f t="shared" si="84"/>
        <v>0</v>
      </c>
      <c r="Z192" s="212">
        <f t="shared" si="85"/>
        <v>0</v>
      </c>
      <c r="AA192" s="213">
        <f t="shared" si="86"/>
        <v>0</v>
      </c>
      <c r="AB192" s="171"/>
      <c r="AC192" s="215">
        <v>2.5</v>
      </c>
      <c r="AD192" s="216">
        <f t="shared" si="87"/>
        <v>0</v>
      </c>
      <c r="AE192" s="217">
        <f t="shared" si="88"/>
        <v>0</v>
      </c>
      <c r="AF192" s="218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>
        <f>2*Y192</f>
        <v>0</v>
      </c>
      <c r="AQ192" s="219"/>
      <c r="AR192" s="219"/>
      <c r="AS192" s="219"/>
      <c r="AT192" s="219"/>
      <c r="AU192" s="219"/>
      <c r="AV192" s="219"/>
      <c r="AW192" s="221"/>
      <c r="AX192" s="219"/>
      <c r="AY192" s="219"/>
      <c r="AZ192" s="219"/>
      <c r="BA192" s="219"/>
      <c r="BB192" s="219"/>
      <c r="BC192" s="219"/>
      <c r="BD192" s="219"/>
      <c r="BE192" s="219"/>
      <c r="BF192" s="219"/>
      <c r="BG192" s="219"/>
      <c r="BH192" s="219"/>
      <c r="BI192" s="219"/>
      <c r="BJ192" s="219"/>
      <c r="BK192" s="219"/>
      <c r="BL192" s="221"/>
      <c r="BM192" s="219"/>
      <c r="BN192" s="238"/>
      <c r="BO192" s="238"/>
      <c r="BP192" s="219">
        <f>1*Y192</f>
        <v>0</v>
      </c>
      <c r="BQ192" s="238"/>
      <c r="BR192" s="238"/>
      <c r="BS192" s="238"/>
      <c r="BT192" s="75"/>
      <c r="BU192" s="75"/>
      <c r="BV192" s="76"/>
    </row>
    <row r="193" spans="1:74" ht="30" customHeight="1" x14ac:dyDescent="0.2">
      <c r="A193" s="77"/>
      <c r="B193" s="191" t="s">
        <v>448</v>
      </c>
      <c r="C193" s="192" t="s">
        <v>440</v>
      </c>
      <c r="D193" s="239" t="s">
        <v>449</v>
      </c>
      <c r="E193" s="192"/>
      <c r="F193" s="195">
        <v>1</v>
      </c>
      <c r="G193" s="196">
        <v>123.5</v>
      </c>
      <c r="H193" s="197"/>
      <c r="I193" s="198"/>
      <c r="J193" s="199"/>
      <c r="K193" s="200"/>
      <c r="L193" s="179"/>
      <c r="M193" s="201"/>
      <c r="N193" s="202"/>
      <c r="O193" s="203"/>
      <c r="P193" s="204"/>
      <c r="Q193" s="205"/>
      <c r="R193" s="206"/>
      <c r="S193" s="207"/>
      <c r="T193" s="208"/>
      <c r="U193" s="209"/>
      <c r="V193" s="210"/>
      <c r="W193" s="203"/>
      <c r="X193" s="211"/>
      <c r="Y193" s="212">
        <f t="shared" si="84"/>
        <v>0</v>
      </c>
      <c r="Z193" s="212">
        <f t="shared" si="85"/>
        <v>0</v>
      </c>
      <c r="AA193" s="213">
        <f t="shared" si="86"/>
        <v>0</v>
      </c>
      <c r="AB193" s="171"/>
      <c r="AC193" s="215">
        <v>3.3</v>
      </c>
      <c r="AD193" s="216">
        <f t="shared" si="87"/>
        <v>0</v>
      </c>
      <c r="AE193" s="217">
        <f t="shared" si="88"/>
        <v>0</v>
      </c>
      <c r="AF193" s="218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>
        <f>1*Y193</f>
        <v>0</v>
      </c>
      <c r="AQ193" s="219"/>
      <c r="AR193" s="219"/>
      <c r="AS193" s="219"/>
      <c r="AT193" s="219"/>
      <c r="AU193" s="219"/>
      <c r="AV193" s="219">
        <f>1*Y193</f>
        <v>0</v>
      </c>
      <c r="AW193" s="221"/>
      <c r="AX193" s="219"/>
      <c r="AY193" s="219"/>
      <c r="AZ193" s="219"/>
      <c r="BA193" s="219"/>
      <c r="BB193" s="219"/>
      <c r="BC193" s="219"/>
      <c r="BD193" s="219">
        <f>1*Y193</f>
        <v>0</v>
      </c>
      <c r="BE193" s="219"/>
      <c r="BF193" s="219"/>
      <c r="BG193" s="219"/>
      <c r="BH193" s="219"/>
      <c r="BI193" s="219"/>
      <c r="BJ193" s="219"/>
      <c r="BK193" s="219"/>
      <c r="BL193" s="221"/>
      <c r="BM193" s="219"/>
      <c r="BN193" s="238"/>
      <c r="BO193" s="238"/>
      <c r="BP193" s="238"/>
      <c r="BQ193" s="238"/>
      <c r="BR193" s="238"/>
      <c r="BS193" s="219">
        <f>1*Y193</f>
        <v>0</v>
      </c>
      <c r="BT193" s="75"/>
      <c r="BU193" s="75"/>
      <c r="BV193" s="76"/>
    </row>
    <row r="194" spans="1:74" ht="30" customHeight="1" x14ac:dyDescent="0.2">
      <c r="A194" s="77"/>
      <c r="B194" s="191" t="s">
        <v>450</v>
      </c>
      <c r="C194" s="192" t="s">
        <v>440</v>
      </c>
      <c r="D194" s="237" t="s">
        <v>451</v>
      </c>
      <c r="E194" s="455"/>
      <c r="F194" s="195">
        <v>2</v>
      </c>
      <c r="G194" s="196">
        <v>106</v>
      </c>
      <c r="H194" s="197"/>
      <c r="I194" s="198"/>
      <c r="J194" s="199"/>
      <c r="K194" s="200"/>
      <c r="L194" s="179"/>
      <c r="M194" s="201"/>
      <c r="N194" s="202"/>
      <c r="O194" s="203"/>
      <c r="P194" s="204"/>
      <c r="Q194" s="205"/>
      <c r="R194" s="206"/>
      <c r="S194" s="207"/>
      <c r="T194" s="208"/>
      <c r="U194" s="209"/>
      <c r="V194" s="226"/>
      <c r="W194" s="240"/>
      <c r="X194" s="211"/>
      <c r="Y194" s="212">
        <f t="shared" si="84"/>
        <v>0</v>
      </c>
      <c r="Z194" s="212">
        <f t="shared" si="85"/>
        <v>0</v>
      </c>
      <c r="AA194" s="213">
        <f t="shared" si="86"/>
        <v>0</v>
      </c>
      <c r="AB194" s="171"/>
      <c r="AC194" s="215">
        <v>2.2000000000000002</v>
      </c>
      <c r="AD194" s="216">
        <f t="shared" si="87"/>
        <v>0</v>
      </c>
      <c r="AE194" s="217">
        <f t="shared" si="88"/>
        <v>0</v>
      </c>
      <c r="AF194" s="218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21"/>
      <c r="AX194" s="219"/>
      <c r="AY194" s="219"/>
      <c r="AZ194" s="219"/>
      <c r="BA194" s="219"/>
      <c r="BB194" s="219"/>
      <c r="BC194" s="219"/>
      <c r="BD194" s="219"/>
      <c r="BE194" s="219"/>
      <c r="BF194" s="219"/>
      <c r="BG194" s="219"/>
      <c r="BH194" s="219"/>
      <c r="BI194" s="219"/>
      <c r="BJ194" s="219"/>
      <c r="BK194" s="219"/>
      <c r="BL194" s="221"/>
      <c r="BM194" s="219"/>
      <c r="BN194" s="238"/>
      <c r="BO194" s="219">
        <f t="shared" ref="BO194:BO195" si="89">2*Y194</f>
        <v>0</v>
      </c>
      <c r="BP194" s="238"/>
      <c r="BQ194" s="238"/>
      <c r="BR194" s="238"/>
      <c r="BS194" s="238"/>
      <c r="BT194" s="75"/>
      <c r="BU194" s="75"/>
      <c r="BV194" s="76"/>
    </row>
    <row r="195" spans="1:74" ht="30" customHeight="1" x14ac:dyDescent="0.2">
      <c r="A195" s="77"/>
      <c r="B195" s="191" t="s">
        <v>452</v>
      </c>
      <c r="C195" s="192" t="s">
        <v>440</v>
      </c>
      <c r="D195" s="237" t="s">
        <v>453</v>
      </c>
      <c r="E195" s="455"/>
      <c r="F195" s="195">
        <v>2</v>
      </c>
      <c r="G195" s="196">
        <v>79</v>
      </c>
      <c r="H195" s="197"/>
      <c r="I195" s="198"/>
      <c r="J195" s="199"/>
      <c r="K195" s="200"/>
      <c r="L195" s="179"/>
      <c r="M195" s="201"/>
      <c r="N195" s="202"/>
      <c r="O195" s="203"/>
      <c r="P195" s="204"/>
      <c r="Q195" s="205"/>
      <c r="R195" s="206"/>
      <c r="S195" s="207"/>
      <c r="T195" s="208"/>
      <c r="U195" s="209"/>
      <c r="V195" s="226"/>
      <c r="W195" s="241"/>
      <c r="X195" s="211"/>
      <c r="Y195" s="212">
        <f t="shared" si="84"/>
        <v>0</v>
      </c>
      <c r="Z195" s="212">
        <f t="shared" si="85"/>
        <v>0</v>
      </c>
      <c r="AA195" s="213">
        <f t="shared" si="86"/>
        <v>0</v>
      </c>
      <c r="AB195" s="171"/>
      <c r="AC195" s="215">
        <v>1.4</v>
      </c>
      <c r="AD195" s="216">
        <f t="shared" si="87"/>
        <v>0</v>
      </c>
      <c r="AE195" s="217">
        <f t="shared" si="88"/>
        <v>0</v>
      </c>
      <c r="AF195" s="218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19"/>
      <c r="AT195" s="219"/>
      <c r="AU195" s="219"/>
      <c r="AV195" s="219"/>
      <c r="AW195" s="221"/>
      <c r="AX195" s="219"/>
      <c r="AY195" s="219"/>
      <c r="AZ195" s="219"/>
      <c r="BA195" s="219"/>
      <c r="BB195" s="219"/>
      <c r="BC195" s="219"/>
      <c r="BD195" s="219"/>
      <c r="BE195" s="219"/>
      <c r="BF195" s="219"/>
      <c r="BG195" s="219"/>
      <c r="BH195" s="219"/>
      <c r="BI195" s="219"/>
      <c r="BJ195" s="219"/>
      <c r="BK195" s="219"/>
      <c r="BL195" s="221"/>
      <c r="BM195" s="219"/>
      <c r="BN195" s="238"/>
      <c r="BO195" s="219">
        <f t="shared" si="89"/>
        <v>0</v>
      </c>
      <c r="BP195" s="238"/>
      <c r="BQ195" s="238"/>
      <c r="BR195" s="238"/>
      <c r="BS195" s="238"/>
      <c r="BT195" s="75"/>
      <c r="BU195" s="75"/>
      <c r="BV195" s="76"/>
    </row>
    <row r="196" spans="1:74" ht="30" customHeight="1" x14ac:dyDescent="0.2">
      <c r="A196" s="77"/>
      <c r="B196" s="191" t="s">
        <v>454</v>
      </c>
      <c r="C196" s="192" t="s">
        <v>440</v>
      </c>
      <c r="D196" s="237" t="s">
        <v>455</v>
      </c>
      <c r="E196" s="455"/>
      <c r="F196" s="195">
        <v>1</v>
      </c>
      <c r="G196" s="196">
        <v>136.69999999999999</v>
      </c>
      <c r="H196" s="197"/>
      <c r="I196" s="198"/>
      <c r="J196" s="199"/>
      <c r="K196" s="200"/>
      <c r="L196" s="179"/>
      <c r="M196" s="201"/>
      <c r="N196" s="202"/>
      <c r="O196" s="203"/>
      <c r="P196" s="204"/>
      <c r="Q196" s="205"/>
      <c r="R196" s="225"/>
      <c r="S196" s="207"/>
      <c r="T196" s="208"/>
      <c r="U196" s="209"/>
      <c r="V196" s="226"/>
      <c r="W196" s="227"/>
      <c r="X196" s="211"/>
      <c r="Y196" s="212">
        <f t="shared" si="84"/>
        <v>0</v>
      </c>
      <c r="Z196" s="212">
        <f t="shared" si="85"/>
        <v>0</v>
      </c>
      <c r="AA196" s="213">
        <f t="shared" si="86"/>
        <v>0</v>
      </c>
      <c r="AB196" s="190"/>
      <c r="AC196" s="215">
        <v>2.6</v>
      </c>
      <c r="AD196" s="216">
        <f t="shared" si="87"/>
        <v>0</v>
      </c>
      <c r="AE196" s="217">
        <f t="shared" si="88"/>
        <v>0</v>
      </c>
      <c r="AF196" s="218"/>
      <c r="AG196" s="219"/>
      <c r="AH196" s="219"/>
      <c r="AI196" s="219"/>
      <c r="AJ196" s="219"/>
      <c r="AK196" s="219"/>
      <c r="AL196" s="219"/>
      <c r="AM196" s="219"/>
      <c r="AN196" s="219"/>
      <c r="AO196" s="219"/>
      <c r="AP196" s="219"/>
      <c r="AQ196" s="219"/>
      <c r="AR196" s="219"/>
      <c r="AS196" s="219"/>
      <c r="AT196" s="219"/>
      <c r="AU196" s="219"/>
      <c r="AV196" s="219"/>
      <c r="AW196" s="221"/>
      <c r="AX196" s="219"/>
      <c r="AY196" s="219"/>
      <c r="AZ196" s="219"/>
      <c r="BA196" s="219"/>
      <c r="BB196" s="219"/>
      <c r="BC196" s="219"/>
      <c r="BD196" s="219"/>
      <c r="BE196" s="219"/>
      <c r="BF196" s="219"/>
      <c r="BG196" s="219"/>
      <c r="BH196" s="219"/>
      <c r="BI196" s="219"/>
      <c r="BJ196" s="219"/>
      <c r="BK196" s="219"/>
      <c r="BL196" s="221"/>
      <c r="BM196" s="219"/>
      <c r="BN196" s="238"/>
      <c r="BO196" s="238"/>
      <c r="BP196" s="238"/>
      <c r="BQ196" s="238"/>
      <c r="BR196" s="219">
        <f>1*Y196</f>
        <v>0</v>
      </c>
      <c r="BS196" s="238"/>
      <c r="BT196" s="75"/>
      <c r="BU196" s="75"/>
      <c r="BV196" s="76"/>
    </row>
    <row r="197" spans="1:74" ht="14.25" customHeight="1" x14ac:dyDescent="0.2">
      <c r="A197" s="77"/>
      <c r="B197" s="126"/>
      <c r="C197" s="55"/>
      <c r="D197" s="456"/>
      <c r="E197" s="457"/>
      <c r="F197" s="310"/>
      <c r="G197" s="458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312"/>
      <c r="S197" s="129"/>
      <c r="T197" s="129"/>
      <c r="U197" s="129"/>
      <c r="V197" s="129"/>
      <c r="W197" s="129"/>
      <c r="X197" s="459"/>
      <c r="Y197" s="460"/>
      <c r="Z197" s="281"/>
      <c r="AA197" s="281"/>
      <c r="AB197" s="282"/>
      <c r="AC197" s="281"/>
      <c r="AD197" s="461"/>
      <c r="AE197" s="462"/>
      <c r="AF197" s="463"/>
      <c r="AG197" s="464"/>
      <c r="AH197" s="464"/>
      <c r="AI197" s="464"/>
      <c r="AJ197" s="464"/>
      <c r="AK197" s="464"/>
      <c r="AL197" s="464"/>
      <c r="AM197" s="464"/>
      <c r="AN197" s="464"/>
      <c r="AO197" s="464"/>
      <c r="AP197" s="464"/>
      <c r="AQ197" s="464"/>
      <c r="AR197" s="464"/>
      <c r="AS197" s="464"/>
      <c r="AT197" s="464"/>
      <c r="AU197" s="464"/>
      <c r="AV197" s="460"/>
      <c r="AW197" s="221"/>
      <c r="AX197" s="221"/>
      <c r="AY197" s="221"/>
      <c r="AZ197" s="221"/>
      <c r="BA197" s="465"/>
      <c r="BB197" s="464"/>
      <c r="BC197" s="464"/>
      <c r="BD197" s="464"/>
      <c r="BE197" s="464"/>
      <c r="BF197" s="464"/>
      <c r="BG197" s="464"/>
      <c r="BH197" s="464"/>
      <c r="BI197" s="464"/>
      <c r="BJ197" s="464"/>
      <c r="BK197" s="460"/>
      <c r="BL197" s="466"/>
      <c r="BM197" s="464"/>
      <c r="BN197" s="467"/>
      <c r="BO197" s="467"/>
      <c r="BP197" s="467"/>
      <c r="BQ197" s="467"/>
      <c r="BR197" s="467"/>
      <c r="BS197" s="468"/>
      <c r="BT197" s="75"/>
      <c r="BU197" s="75"/>
      <c r="BV197" s="76"/>
    </row>
    <row r="198" spans="1:74" ht="30" customHeight="1" x14ac:dyDescent="0.2">
      <c r="A198" s="77"/>
      <c r="B198" s="126"/>
      <c r="C198" s="55"/>
      <c r="D198" s="56"/>
      <c r="E198" s="57"/>
      <c r="F198" s="469"/>
      <c r="G198" s="469"/>
      <c r="H198" s="469"/>
      <c r="I198" s="469"/>
      <c r="J198" s="469"/>
      <c r="K198" s="469"/>
      <c r="L198" s="469"/>
      <c r="M198" s="469"/>
      <c r="N198" s="469"/>
      <c r="O198" s="469"/>
      <c r="P198" s="469"/>
      <c r="Q198" s="469"/>
      <c r="R198" s="469"/>
      <c r="S198" s="469"/>
      <c r="T198" s="469"/>
      <c r="U198" s="469"/>
      <c r="V198" s="469"/>
      <c r="W198" s="470"/>
      <c r="X198" s="211"/>
      <c r="Y198" s="471"/>
      <c r="Z198" s="472"/>
      <c r="AA198" s="472"/>
      <c r="AB198" s="473"/>
      <c r="AC198" s="472"/>
      <c r="AD198" s="472"/>
      <c r="AE198" s="472"/>
      <c r="AF198" s="472"/>
      <c r="AG198" s="472"/>
      <c r="AH198" s="472"/>
      <c r="AI198" s="472"/>
      <c r="AJ198" s="472"/>
      <c r="AK198" s="472"/>
      <c r="AL198" s="472"/>
      <c r="AM198" s="472"/>
      <c r="AN198" s="472"/>
      <c r="AO198" s="472"/>
      <c r="AP198" s="472"/>
      <c r="AQ198" s="472"/>
      <c r="AR198" s="472"/>
      <c r="AS198" s="472"/>
      <c r="AT198" s="472"/>
      <c r="AU198" s="472"/>
      <c r="AV198" s="472"/>
      <c r="AW198" s="472"/>
      <c r="AX198" s="472"/>
      <c r="AY198" s="472"/>
      <c r="AZ198" s="472"/>
      <c r="BA198" s="472"/>
      <c r="BB198" s="472"/>
      <c r="BC198" s="472"/>
      <c r="BD198" s="472"/>
      <c r="BE198" s="472"/>
      <c r="BF198" s="472"/>
      <c r="BG198" s="472"/>
      <c r="BH198" s="472"/>
      <c r="BI198" s="472"/>
      <c r="BJ198" s="472"/>
      <c r="BK198" s="472"/>
      <c r="BL198" s="472"/>
      <c r="BM198" s="472"/>
      <c r="BN198" s="472"/>
      <c r="BO198" s="472"/>
      <c r="BP198" s="472"/>
      <c r="BQ198" s="472"/>
      <c r="BR198" s="472"/>
      <c r="BS198" s="474"/>
      <c r="BT198" s="75"/>
      <c r="BU198" s="75"/>
      <c r="BV198" s="76"/>
    </row>
    <row r="199" spans="1:74" ht="166.5" customHeight="1" x14ac:dyDescent="0.2">
      <c r="A199" s="77"/>
      <c r="B199" s="475"/>
      <c r="C199" s="476"/>
      <c r="D199" s="788" t="s">
        <v>456</v>
      </c>
      <c r="E199" s="735"/>
      <c r="F199" s="735"/>
      <c r="G199" s="735"/>
      <c r="H199" s="735"/>
      <c r="I199" s="735"/>
      <c r="J199" s="735"/>
      <c r="K199" s="735"/>
      <c r="L199" s="735"/>
      <c r="M199" s="735"/>
      <c r="N199" s="735"/>
      <c r="O199" s="735"/>
      <c r="P199" s="735"/>
      <c r="Q199" s="735"/>
      <c r="R199" s="735"/>
      <c r="S199" s="735"/>
      <c r="T199" s="735"/>
      <c r="U199" s="735"/>
      <c r="V199" s="735"/>
      <c r="W199" s="789"/>
      <c r="X199" s="477"/>
      <c r="Y199" s="478"/>
      <c r="Z199" s="479"/>
      <c r="AA199" s="479"/>
      <c r="AB199" s="479"/>
      <c r="AC199" s="479"/>
      <c r="AD199" s="479"/>
      <c r="AE199" s="479"/>
      <c r="AF199" s="479"/>
      <c r="AG199" s="479"/>
      <c r="AH199" s="479"/>
      <c r="AI199" s="479"/>
      <c r="AJ199" s="479"/>
      <c r="AK199" s="479"/>
      <c r="AL199" s="479"/>
      <c r="AM199" s="479"/>
      <c r="AN199" s="479"/>
      <c r="AO199" s="479"/>
      <c r="AP199" s="479"/>
      <c r="AQ199" s="479"/>
      <c r="AR199" s="479"/>
      <c r="AS199" s="479"/>
      <c r="AT199" s="479"/>
      <c r="AU199" s="479"/>
      <c r="AV199" s="479"/>
      <c r="AW199" s="479"/>
      <c r="AX199" s="479"/>
      <c r="AY199" s="479"/>
      <c r="AZ199" s="479"/>
      <c r="BA199" s="479"/>
      <c r="BB199" s="479"/>
      <c r="BC199" s="479"/>
      <c r="BD199" s="479"/>
      <c r="BE199" s="479"/>
      <c r="BF199" s="479"/>
      <c r="BG199" s="479"/>
      <c r="BH199" s="479"/>
      <c r="BI199" s="479"/>
      <c r="BJ199" s="479"/>
      <c r="BK199" s="480"/>
      <c r="BL199" s="481"/>
      <c r="BM199" s="482"/>
      <c r="BN199" s="479"/>
      <c r="BO199" s="479"/>
      <c r="BP199" s="479"/>
      <c r="BQ199" s="479"/>
      <c r="BR199" s="480"/>
      <c r="BS199" s="483"/>
      <c r="BT199" s="75"/>
      <c r="BU199" s="75"/>
      <c r="BV199" s="76"/>
    </row>
    <row r="200" spans="1:74" ht="14.25" customHeight="1" x14ac:dyDescent="0.2">
      <c r="A200" s="77"/>
      <c r="B200" s="126"/>
      <c r="C200" s="55"/>
      <c r="D200" s="456"/>
      <c r="E200" s="457"/>
      <c r="F200" s="310"/>
      <c r="G200" s="458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312"/>
      <c r="S200" s="129"/>
      <c r="T200" s="129"/>
      <c r="U200" s="129"/>
      <c r="V200" s="129"/>
      <c r="W200" s="129"/>
      <c r="X200" s="484"/>
      <c r="Y200" s="485"/>
      <c r="Z200" s="486"/>
      <c r="AA200" s="486"/>
      <c r="AB200" s="487"/>
      <c r="AC200" s="486"/>
      <c r="AD200" s="488"/>
      <c r="AE200" s="488"/>
      <c r="AF200" s="489"/>
      <c r="AG200" s="486"/>
      <c r="AH200" s="486"/>
      <c r="AI200" s="486"/>
      <c r="AJ200" s="486"/>
      <c r="AK200" s="486"/>
      <c r="AL200" s="486"/>
      <c r="AM200" s="486"/>
      <c r="AN200" s="486"/>
      <c r="AO200" s="486"/>
      <c r="AP200" s="486"/>
      <c r="AQ200" s="486"/>
      <c r="AR200" s="486"/>
      <c r="AS200" s="486"/>
      <c r="AT200" s="486"/>
      <c r="AU200" s="486"/>
      <c r="AV200" s="486"/>
      <c r="AW200" s="490"/>
      <c r="AX200" s="490"/>
      <c r="AY200" s="490"/>
      <c r="AZ200" s="490"/>
      <c r="BA200" s="486"/>
      <c r="BB200" s="486"/>
      <c r="BC200" s="486"/>
      <c r="BD200" s="486"/>
      <c r="BE200" s="486"/>
      <c r="BF200" s="486"/>
      <c r="BG200" s="486"/>
      <c r="BH200" s="486"/>
      <c r="BI200" s="486"/>
      <c r="BJ200" s="486"/>
      <c r="BK200" s="486"/>
      <c r="BL200" s="490"/>
      <c r="BM200" s="486"/>
      <c r="BN200" s="491"/>
      <c r="BO200" s="491"/>
      <c r="BP200" s="491"/>
      <c r="BQ200" s="491"/>
      <c r="BR200" s="491"/>
      <c r="BS200" s="492"/>
      <c r="BT200" s="75"/>
      <c r="BU200" s="75"/>
      <c r="BV200" s="76"/>
    </row>
    <row r="201" spans="1:74" ht="43.5" customHeight="1" x14ac:dyDescent="0.2">
      <c r="A201" s="77"/>
      <c r="B201" s="493" t="s">
        <v>457</v>
      </c>
      <c r="C201" s="494"/>
      <c r="D201" s="495" t="s">
        <v>458</v>
      </c>
      <c r="E201" s="496"/>
      <c r="F201" s="790"/>
      <c r="G201" s="791"/>
      <c r="H201" s="791"/>
      <c r="I201" s="791"/>
      <c r="J201" s="791"/>
      <c r="K201" s="791"/>
      <c r="L201" s="791"/>
      <c r="M201" s="791"/>
      <c r="N201" s="791"/>
      <c r="O201" s="791"/>
      <c r="P201" s="791"/>
      <c r="Q201" s="791"/>
      <c r="R201" s="791"/>
      <c r="S201" s="791"/>
      <c r="T201" s="791"/>
      <c r="U201" s="791"/>
      <c r="V201" s="791"/>
      <c r="W201" s="792"/>
      <c r="X201" s="497"/>
      <c r="Y201" s="142"/>
      <c r="Z201" s="142"/>
      <c r="AA201" s="142"/>
      <c r="AB201" s="453"/>
      <c r="AC201" s="142"/>
      <c r="AD201" s="142"/>
      <c r="AE201" s="261"/>
      <c r="AF201" s="163"/>
      <c r="AG201" s="776" t="s">
        <v>57</v>
      </c>
      <c r="AH201" s="735"/>
      <c r="AI201" s="735"/>
      <c r="AJ201" s="735"/>
      <c r="AK201" s="735"/>
      <c r="AL201" s="735"/>
      <c r="AM201" s="735"/>
      <c r="AN201" s="735"/>
      <c r="AO201" s="735"/>
      <c r="AP201" s="735"/>
      <c r="AQ201" s="735"/>
      <c r="AR201" s="735"/>
      <c r="AS201" s="735"/>
      <c r="AT201" s="735"/>
      <c r="AU201" s="735"/>
      <c r="AV201" s="736"/>
      <c r="AW201" s="101"/>
      <c r="AX201" s="291"/>
      <c r="AY201" s="292"/>
      <c r="AZ201" s="293" t="s">
        <v>58</v>
      </c>
      <c r="BA201" s="294"/>
      <c r="BB201" s="294"/>
      <c r="BC201" s="294"/>
      <c r="BD201" s="294"/>
      <c r="BE201" s="294"/>
      <c r="BF201" s="294"/>
      <c r="BG201" s="294"/>
      <c r="BH201" s="294"/>
      <c r="BI201" s="294"/>
      <c r="BJ201" s="294"/>
      <c r="BK201" s="295"/>
      <c r="BL201" s="101"/>
      <c r="BM201" s="776" t="s">
        <v>59</v>
      </c>
      <c r="BN201" s="735"/>
      <c r="BO201" s="735"/>
      <c r="BP201" s="735"/>
      <c r="BQ201" s="735"/>
      <c r="BR201" s="735"/>
      <c r="BS201" s="736"/>
      <c r="BT201" s="75"/>
      <c r="BU201" s="75"/>
      <c r="BV201" s="76"/>
    </row>
    <row r="202" spans="1:74" ht="14.25" customHeight="1" x14ac:dyDescent="0.2">
      <c r="A202" s="77"/>
      <c r="B202" s="793"/>
      <c r="C202" s="738"/>
      <c r="D202" s="738"/>
      <c r="E202" s="738"/>
      <c r="F202" s="738"/>
      <c r="G202" s="738"/>
      <c r="H202" s="738"/>
      <c r="I202" s="738"/>
      <c r="J202" s="738"/>
      <c r="K202" s="738"/>
      <c r="L202" s="738"/>
      <c r="M202" s="738"/>
      <c r="N202" s="738"/>
      <c r="O202" s="738"/>
      <c r="P202" s="738"/>
      <c r="Q202" s="738"/>
      <c r="R202" s="738"/>
      <c r="S202" s="738"/>
      <c r="T202" s="738"/>
      <c r="U202" s="738"/>
      <c r="V202" s="738"/>
      <c r="W202" s="794"/>
      <c r="X202" s="498"/>
      <c r="Y202" s="129"/>
      <c r="Z202" s="129"/>
      <c r="AA202" s="129"/>
      <c r="AB202" s="129"/>
      <c r="AC202" s="129"/>
      <c r="AD202" s="129"/>
      <c r="AE202" s="129"/>
      <c r="AF202" s="235"/>
      <c r="AG202" s="786" t="s">
        <v>68</v>
      </c>
      <c r="AH202" s="786" t="s">
        <v>69</v>
      </c>
      <c r="AI202" s="786" t="s">
        <v>70</v>
      </c>
      <c r="AJ202" s="786" t="s">
        <v>71</v>
      </c>
      <c r="AK202" s="786" t="s">
        <v>72</v>
      </c>
      <c r="AL202" s="786" t="s">
        <v>73</v>
      </c>
      <c r="AM202" s="786" t="s">
        <v>74</v>
      </c>
      <c r="AN202" s="786" t="s">
        <v>75</v>
      </c>
      <c r="AO202" s="786" t="s">
        <v>76</v>
      </c>
      <c r="AP202" s="786" t="s">
        <v>77</v>
      </c>
      <c r="AQ202" s="786" t="s">
        <v>29</v>
      </c>
      <c r="AR202" s="786" t="s">
        <v>78</v>
      </c>
      <c r="AS202" s="786" t="s">
        <v>79</v>
      </c>
      <c r="AT202" s="786" t="s">
        <v>33</v>
      </c>
      <c r="AU202" s="786" t="s">
        <v>35</v>
      </c>
      <c r="AV202" s="787" t="s">
        <v>36</v>
      </c>
      <c r="AW202" s="101"/>
      <c r="AX202" s="781" t="s">
        <v>80</v>
      </c>
      <c r="AY202" s="781" t="s">
        <v>81</v>
      </c>
      <c r="AZ202" s="781" t="s">
        <v>80</v>
      </c>
      <c r="BA202" s="781" t="s">
        <v>81</v>
      </c>
      <c r="BB202" s="781" t="s">
        <v>80</v>
      </c>
      <c r="BC202" s="781" t="s">
        <v>81</v>
      </c>
      <c r="BD202" s="781" t="s">
        <v>80</v>
      </c>
      <c r="BE202" s="781" t="s">
        <v>81</v>
      </c>
      <c r="BF202" s="781" t="s">
        <v>80</v>
      </c>
      <c r="BG202" s="781" t="s">
        <v>81</v>
      </c>
      <c r="BH202" s="781" t="s">
        <v>80</v>
      </c>
      <c r="BI202" s="781" t="s">
        <v>81</v>
      </c>
      <c r="BJ202" s="781" t="s">
        <v>80</v>
      </c>
      <c r="BK202" s="783" t="s">
        <v>81</v>
      </c>
      <c r="BL202" s="101"/>
      <c r="BM202" s="778" t="s">
        <v>82</v>
      </c>
      <c r="BN202" s="778" t="s">
        <v>83</v>
      </c>
      <c r="BO202" s="778" t="s">
        <v>84</v>
      </c>
      <c r="BP202" s="778" t="s">
        <v>85</v>
      </c>
      <c r="BQ202" s="778" t="s">
        <v>86</v>
      </c>
      <c r="BR202" s="778" t="s">
        <v>87</v>
      </c>
      <c r="BS202" s="780" t="s">
        <v>88</v>
      </c>
      <c r="BT202" s="75"/>
      <c r="BU202" s="75"/>
      <c r="BV202" s="76"/>
    </row>
    <row r="203" spans="1:74" ht="45.75" customHeight="1" x14ac:dyDescent="0.2">
      <c r="A203" s="77"/>
      <c r="B203" s="732"/>
      <c r="C203" s="739"/>
      <c r="D203" s="739"/>
      <c r="E203" s="739"/>
      <c r="F203" s="739"/>
      <c r="G203" s="739"/>
      <c r="H203" s="739"/>
      <c r="I203" s="739"/>
      <c r="J203" s="739"/>
      <c r="K203" s="739"/>
      <c r="L203" s="739"/>
      <c r="M203" s="739"/>
      <c r="N203" s="739"/>
      <c r="O203" s="739"/>
      <c r="P203" s="739"/>
      <c r="Q203" s="739"/>
      <c r="R203" s="739"/>
      <c r="S203" s="739"/>
      <c r="T203" s="739"/>
      <c r="U203" s="739"/>
      <c r="V203" s="739"/>
      <c r="W203" s="795"/>
      <c r="X203" s="272"/>
      <c r="Y203" s="786" t="s">
        <v>62</v>
      </c>
      <c r="Z203" s="786" t="s">
        <v>63</v>
      </c>
      <c r="AA203" s="787" t="s">
        <v>64</v>
      </c>
      <c r="AB203" s="162"/>
      <c r="AC203" s="786" t="s">
        <v>65</v>
      </c>
      <c r="AD203" s="786" t="s">
        <v>66</v>
      </c>
      <c r="AE203" s="787" t="s">
        <v>67</v>
      </c>
      <c r="AF203" s="163"/>
      <c r="AG203" s="785"/>
      <c r="AH203" s="785"/>
      <c r="AI203" s="785"/>
      <c r="AJ203" s="785"/>
      <c r="AK203" s="785"/>
      <c r="AL203" s="785"/>
      <c r="AM203" s="785"/>
      <c r="AN203" s="785"/>
      <c r="AO203" s="785"/>
      <c r="AP203" s="785"/>
      <c r="AQ203" s="785"/>
      <c r="AR203" s="785"/>
      <c r="AS203" s="785"/>
      <c r="AT203" s="785"/>
      <c r="AU203" s="785"/>
      <c r="AV203" s="768"/>
      <c r="AW203" s="101"/>
      <c r="AX203" s="779"/>
      <c r="AY203" s="782"/>
      <c r="AZ203" s="779"/>
      <c r="BA203" s="782"/>
      <c r="BB203" s="779"/>
      <c r="BC203" s="782"/>
      <c r="BD203" s="779"/>
      <c r="BE203" s="782"/>
      <c r="BF203" s="779"/>
      <c r="BG203" s="782"/>
      <c r="BH203" s="779"/>
      <c r="BI203" s="782"/>
      <c r="BJ203" s="779"/>
      <c r="BK203" s="784"/>
      <c r="BL203" s="101"/>
      <c r="BM203" s="785"/>
      <c r="BN203" s="785"/>
      <c r="BO203" s="785"/>
      <c r="BP203" s="785"/>
      <c r="BQ203" s="785"/>
      <c r="BR203" s="785"/>
      <c r="BS203" s="768"/>
      <c r="BT203" s="75"/>
      <c r="BU203" s="75"/>
      <c r="BV203" s="76"/>
    </row>
    <row r="204" spans="1:74" ht="73.5" customHeight="1" x14ac:dyDescent="0.2">
      <c r="A204" s="77"/>
      <c r="B204" s="439"/>
      <c r="C204" s="440" t="s">
        <v>90</v>
      </c>
      <c r="D204" s="161"/>
      <c r="E204" s="442" t="s">
        <v>91</v>
      </c>
      <c r="F204" s="442" t="s">
        <v>92</v>
      </c>
      <c r="G204" s="442" t="s">
        <v>93</v>
      </c>
      <c r="H204" s="175" t="s">
        <v>94</v>
      </c>
      <c r="I204" s="176" t="s">
        <v>95</v>
      </c>
      <c r="J204" s="177" t="s">
        <v>96</v>
      </c>
      <c r="K204" s="499" t="s">
        <v>459</v>
      </c>
      <c r="L204" s="179" t="s">
        <v>98</v>
      </c>
      <c r="M204" s="180" t="s">
        <v>99</v>
      </c>
      <c r="N204" s="500" t="s">
        <v>460</v>
      </c>
      <c r="O204" s="182" t="s">
        <v>461</v>
      </c>
      <c r="P204" s="442" t="s">
        <v>462</v>
      </c>
      <c r="Q204" s="185" t="s">
        <v>104</v>
      </c>
      <c r="R204" s="501" t="s">
        <v>463</v>
      </c>
      <c r="S204" s="186" t="s">
        <v>464</v>
      </c>
      <c r="T204" s="187" t="s">
        <v>465</v>
      </c>
      <c r="U204" s="188" t="s">
        <v>107</v>
      </c>
      <c r="V204" s="502" t="s">
        <v>466</v>
      </c>
      <c r="W204" s="503" t="s">
        <v>467</v>
      </c>
      <c r="X204" s="211"/>
      <c r="Y204" s="779"/>
      <c r="Z204" s="779"/>
      <c r="AA204" s="729"/>
      <c r="AB204" s="171"/>
      <c r="AC204" s="779"/>
      <c r="AD204" s="779"/>
      <c r="AE204" s="729"/>
      <c r="AF204" s="163"/>
      <c r="AG204" s="779"/>
      <c r="AH204" s="779"/>
      <c r="AI204" s="779"/>
      <c r="AJ204" s="779"/>
      <c r="AK204" s="779"/>
      <c r="AL204" s="779"/>
      <c r="AM204" s="779"/>
      <c r="AN204" s="779"/>
      <c r="AO204" s="779"/>
      <c r="AP204" s="779"/>
      <c r="AQ204" s="779"/>
      <c r="AR204" s="779"/>
      <c r="AS204" s="779"/>
      <c r="AT204" s="779"/>
      <c r="AU204" s="779"/>
      <c r="AV204" s="729"/>
      <c r="AW204" s="101"/>
      <c r="AX204" s="777" t="s">
        <v>110</v>
      </c>
      <c r="AY204" s="736"/>
      <c r="AZ204" s="777" t="s">
        <v>68</v>
      </c>
      <c r="BA204" s="736"/>
      <c r="BB204" s="777" t="s">
        <v>69</v>
      </c>
      <c r="BC204" s="736"/>
      <c r="BD204" s="777" t="s">
        <v>70</v>
      </c>
      <c r="BE204" s="736"/>
      <c r="BF204" s="777" t="s">
        <v>71</v>
      </c>
      <c r="BG204" s="736"/>
      <c r="BH204" s="777" t="s">
        <v>72</v>
      </c>
      <c r="BI204" s="736"/>
      <c r="BJ204" s="777" t="s">
        <v>73</v>
      </c>
      <c r="BK204" s="736"/>
      <c r="BL204" s="101"/>
      <c r="BM204" s="779"/>
      <c r="BN204" s="779"/>
      <c r="BO204" s="779"/>
      <c r="BP204" s="779"/>
      <c r="BQ204" s="779"/>
      <c r="BR204" s="779"/>
      <c r="BS204" s="729"/>
      <c r="BT204" s="75"/>
      <c r="BU204" s="75"/>
      <c r="BV204" s="76"/>
    </row>
    <row r="205" spans="1:74" ht="30" customHeight="1" x14ac:dyDescent="0.25">
      <c r="A205" s="77"/>
      <c r="B205" s="191" t="s">
        <v>468</v>
      </c>
      <c r="C205" s="192" t="s">
        <v>469</v>
      </c>
      <c r="D205" s="239" t="s">
        <v>470</v>
      </c>
      <c r="E205" s="27" t="s">
        <v>471</v>
      </c>
      <c r="F205" s="195">
        <v>10</v>
      </c>
      <c r="G205" s="196">
        <v>59</v>
      </c>
      <c r="H205" s="197"/>
      <c r="I205" s="198"/>
      <c r="J205" s="199"/>
      <c r="K205" s="504"/>
      <c r="L205" s="179"/>
      <c r="M205" s="201"/>
      <c r="N205" s="505"/>
      <c r="O205" s="203"/>
      <c r="P205" s="506"/>
      <c r="Q205" s="507"/>
      <c r="R205" s="508"/>
      <c r="S205" s="207"/>
      <c r="T205" s="208"/>
      <c r="U205" s="209"/>
      <c r="V205" s="509"/>
      <c r="W205" s="510"/>
      <c r="X205" s="302"/>
      <c r="Y205" s="212">
        <f t="shared" ref="Y205:Y226" si="90">H205+I205+J205+K205+M205+N205+O205+P205+Q205+R205+S205+T205+U205+V205+W205+L205</f>
        <v>0</v>
      </c>
      <c r="Z205" s="212">
        <f t="shared" ref="Z205:Z226" si="91">Y205*F205</f>
        <v>0</v>
      </c>
      <c r="AA205" s="213">
        <f t="shared" ref="AA205:AA226" si="92">G205*Y205</f>
        <v>0</v>
      </c>
      <c r="AB205" s="171"/>
      <c r="AC205" s="303">
        <v>2.2000000000000002</v>
      </c>
      <c r="AD205" s="216">
        <f t="shared" ref="AD205:AD226" si="93">AC205*Y205</f>
        <v>0</v>
      </c>
      <c r="AE205" s="217">
        <f t="shared" ref="AE205:AE226" si="94">AG205*0.26+AH205*0.32+AI205*0.36+AJ205*0.42+AK205*0.5+AL205*0.52+AM205*0.62+AN205*0.68+AO205*0.85+AP205*0.85+AR205*0.13+AT205*0.154+AV205*0.208+AZ205*0.04+BA205*0.04+BB205*0.06+BC205*0.09+BD205*0.07+BE205*0.11+BF205*0.08+BG205*0.19+BH205*0.09+BI205*0.22+BJ205*0.1+BK205*0.18</f>
        <v>0</v>
      </c>
      <c r="AF205" s="218"/>
      <c r="AG205" s="219"/>
      <c r="AH205" s="219">
        <f>1*Y205</f>
        <v>0</v>
      </c>
      <c r="AI205" s="219">
        <f>8*Y205</f>
        <v>0</v>
      </c>
      <c r="AJ205" s="219">
        <f t="shared" ref="AJ205:AJ206" si="95">1*Y205</f>
        <v>0</v>
      </c>
      <c r="AK205" s="219"/>
      <c r="AL205" s="219"/>
      <c r="AM205" s="219"/>
      <c r="AN205" s="219"/>
      <c r="AO205" s="219"/>
      <c r="AP205" s="219"/>
      <c r="AQ205" s="219"/>
      <c r="AR205" s="219"/>
      <c r="AS205" s="219"/>
      <c r="AT205" s="219"/>
      <c r="AU205" s="219"/>
      <c r="AV205" s="219"/>
      <c r="AW205" s="221"/>
      <c r="AX205" s="219"/>
      <c r="AY205" s="219"/>
      <c r="AZ205" s="219"/>
      <c r="BA205" s="219"/>
      <c r="BB205" s="219"/>
      <c r="BC205" s="219"/>
      <c r="BD205" s="219"/>
      <c r="BE205" s="219"/>
      <c r="BF205" s="219"/>
      <c r="BG205" s="219"/>
      <c r="BH205" s="219"/>
      <c r="BI205" s="219"/>
      <c r="BJ205" s="219"/>
      <c r="BK205" s="219"/>
      <c r="BL205" s="221"/>
      <c r="BM205" s="219"/>
      <c r="BN205" s="219">
        <f>10*Y205</f>
        <v>0</v>
      </c>
      <c r="BO205" s="238"/>
      <c r="BP205" s="238"/>
      <c r="BQ205" s="238"/>
      <c r="BR205" s="238"/>
      <c r="BS205" s="238"/>
      <c r="BT205" s="75"/>
      <c r="BU205" s="75"/>
      <c r="BV205" s="76"/>
    </row>
    <row r="206" spans="1:74" ht="30" customHeight="1" x14ac:dyDescent="0.25">
      <c r="A206" s="77"/>
      <c r="B206" s="191" t="s">
        <v>472</v>
      </c>
      <c r="C206" s="192" t="s">
        <v>469</v>
      </c>
      <c r="D206" s="239" t="s">
        <v>473</v>
      </c>
      <c r="E206" s="27"/>
      <c r="F206" s="195">
        <v>10</v>
      </c>
      <c r="G206" s="196">
        <v>85</v>
      </c>
      <c r="H206" s="197"/>
      <c r="I206" s="198"/>
      <c r="J206" s="199"/>
      <c r="K206" s="504"/>
      <c r="L206" s="179"/>
      <c r="M206" s="201"/>
      <c r="N206" s="505"/>
      <c r="O206" s="203"/>
      <c r="P206" s="506"/>
      <c r="Q206" s="507"/>
      <c r="R206" s="508"/>
      <c r="S206" s="207"/>
      <c r="T206" s="208"/>
      <c r="U206" s="209"/>
      <c r="V206" s="509"/>
      <c r="W206" s="510"/>
      <c r="X206" s="302"/>
      <c r="Y206" s="212">
        <f t="shared" si="90"/>
        <v>0</v>
      </c>
      <c r="Z206" s="212">
        <f t="shared" si="91"/>
        <v>0</v>
      </c>
      <c r="AA206" s="213">
        <f t="shared" si="92"/>
        <v>0</v>
      </c>
      <c r="AB206" s="171"/>
      <c r="AC206" s="303">
        <v>4.0999999999999996</v>
      </c>
      <c r="AD206" s="216">
        <f t="shared" si="93"/>
        <v>0</v>
      </c>
      <c r="AE206" s="217">
        <f t="shared" si="94"/>
        <v>0</v>
      </c>
      <c r="AF206" s="218"/>
      <c r="AG206" s="219"/>
      <c r="AH206" s="219"/>
      <c r="AI206" s="219">
        <f>9*Y206</f>
        <v>0</v>
      </c>
      <c r="AJ206" s="219">
        <f t="shared" si="95"/>
        <v>0</v>
      </c>
      <c r="AK206" s="219"/>
      <c r="AL206" s="219"/>
      <c r="AM206" s="219"/>
      <c r="AN206" s="219"/>
      <c r="AO206" s="219"/>
      <c r="AP206" s="219"/>
      <c r="AQ206" s="219"/>
      <c r="AR206" s="219"/>
      <c r="AS206" s="219"/>
      <c r="AT206" s="219"/>
      <c r="AU206" s="219"/>
      <c r="AV206" s="219"/>
      <c r="AW206" s="221"/>
      <c r="AX206" s="219"/>
      <c r="AY206" s="219"/>
      <c r="AZ206" s="219"/>
      <c r="BA206" s="219"/>
      <c r="BB206" s="219"/>
      <c r="BC206" s="219"/>
      <c r="BD206" s="219"/>
      <c r="BE206" s="219"/>
      <c r="BF206" s="219"/>
      <c r="BG206" s="219"/>
      <c r="BH206" s="219"/>
      <c r="BI206" s="219"/>
      <c r="BJ206" s="219"/>
      <c r="BK206" s="219"/>
      <c r="BL206" s="221"/>
      <c r="BM206" s="219"/>
      <c r="BN206" s="238"/>
      <c r="BO206" s="219">
        <f>10*Y206</f>
        <v>0</v>
      </c>
      <c r="BP206" s="238"/>
      <c r="BQ206" s="238"/>
      <c r="BR206" s="238"/>
      <c r="BS206" s="238"/>
      <c r="BT206" s="75"/>
      <c r="BU206" s="75"/>
      <c r="BV206" s="76"/>
    </row>
    <row r="207" spans="1:74" ht="30" customHeight="1" x14ac:dyDescent="0.25">
      <c r="A207" s="77"/>
      <c r="B207" s="191" t="s">
        <v>474</v>
      </c>
      <c r="C207" s="192" t="s">
        <v>469</v>
      </c>
      <c r="D207" s="239" t="s">
        <v>475</v>
      </c>
      <c r="E207" s="27" t="s">
        <v>476</v>
      </c>
      <c r="F207" s="195">
        <v>10</v>
      </c>
      <c r="G207" s="196">
        <v>102</v>
      </c>
      <c r="H207" s="197"/>
      <c r="I207" s="198"/>
      <c r="J207" s="199"/>
      <c r="K207" s="504"/>
      <c r="L207" s="179"/>
      <c r="M207" s="201"/>
      <c r="N207" s="505"/>
      <c r="O207" s="203"/>
      <c r="P207" s="506"/>
      <c r="Q207" s="511"/>
      <c r="R207" s="508"/>
      <c r="S207" s="207"/>
      <c r="T207" s="208"/>
      <c r="U207" s="209"/>
      <c r="V207" s="509"/>
      <c r="W207" s="510"/>
      <c r="X207" s="302"/>
      <c r="Y207" s="212">
        <f t="shared" si="90"/>
        <v>0</v>
      </c>
      <c r="Z207" s="212">
        <f t="shared" si="91"/>
        <v>0</v>
      </c>
      <c r="AA207" s="213">
        <f t="shared" si="92"/>
        <v>0</v>
      </c>
      <c r="AB207" s="171"/>
      <c r="AC207" s="303">
        <v>5.2</v>
      </c>
      <c r="AD207" s="216">
        <f t="shared" si="93"/>
        <v>0</v>
      </c>
      <c r="AE207" s="217">
        <f t="shared" si="94"/>
        <v>0</v>
      </c>
      <c r="AF207" s="218"/>
      <c r="AG207" s="219"/>
      <c r="AH207" s="219"/>
      <c r="AI207" s="219">
        <f>6*Y207</f>
        <v>0</v>
      </c>
      <c r="AJ207" s="219">
        <f>4*Y207</f>
        <v>0</v>
      </c>
      <c r="AK207" s="219"/>
      <c r="AL207" s="219"/>
      <c r="AM207" s="219"/>
      <c r="AN207" s="219"/>
      <c r="AO207" s="219"/>
      <c r="AP207" s="219"/>
      <c r="AQ207" s="219"/>
      <c r="AR207" s="219"/>
      <c r="AS207" s="219"/>
      <c r="AT207" s="219"/>
      <c r="AU207" s="219"/>
      <c r="AV207" s="219"/>
      <c r="AW207" s="221"/>
      <c r="AX207" s="219"/>
      <c r="AY207" s="219"/>
      <c r="AZ207" s="219"/>
      <c r="BA207" s="219"/>
      <c r="BB207" s="219"/>
      <c r="BC207" s="219">
        <f>6*Y207</f>
        <v>0</v>
      </c>
      <c r="BD207" s="219"/>
      <c r="BE207" s="219">
        <f>4*Y207</f>
        <v>0</v>
      </c>
      <c r="BF207" s="219"/>
      <c r="BG207" s="219"/>
      <c r="BH207" s="219"/>
      <c r="BI207" s="219"/>
      <c r="BJ207" s="219"/>
      <c r="BK207" s="219"/>
      <c r="BL207" s="221"/>
      <c r="BM207" s="219"/>
      <c r="BN207" s="238"/>
      <c r="BO207" s="238"/>
      <c r="BP207" s="219">
        <f>10*Y207</f>
        <v>0</v>
      </c>
      <c r="BQ207" s="238"/>
      <c r="BR207" s="238"/>
      <c r="BS207" s="238"/>
      <c r="BT207" s="75"/>
      <c r="BU207" s="75"/>
      <c r="BV207" s="76"/>
    </row>
    <row r="208" spans="1:74" ht="30" customHeight="1" x14ac:dyDescent="0.25">
      <c r="A208" s="77"/>
      <c r="B208" s="191" t="s">
        <v>477</v>
      </c>
      <c r="C208" s="192" t="s">
        <v>469</v>
      </c>
      <c r="D208" s="239" t="s">
        <v>478</v>
      </c>
      <c r="E208" s="27" t="s">
        <v>479</v>
      </c>
      <c r="F208" s="195">
        <v>3</v>
      </c>
      <c r="G208" s="196">
        <v>68</v>
      </c>
      <c r="H208" s="197"/>
      <c r="I208" s="198"/>
      <c r="J208" s="199"/>
      <c r="K208" s="504"/>
      <c r="L208" s="179"/>
      <c r="M208" s="201"/>
      <c r="N208" s="505"/>
      <c r="O208" s="203"/>
      <c r="P208" s="506"/>
      <c r="Q208" s="512"/>
      <c r="R208" s="508"/>
      <c r="S208" s="207"/>
      <c r="T208" s="208"/>
      <c r="U208" s="209"/>
      <c r="V208" s="509"/>
      <c r="W208" s="510"/>
      <c r="X208" s="302"/>
      <c r="Y208" s="212">
        <f t="shared" si="90"/>
        <v>0</v>
      </c>
      <c r="Z208" s="212">
        <f t="shared" si="91"/>
        <v>0</v>
      </c>
      <c r="AA208" s="213">
        <f t="shared" si="92"/>
        <v>0</v>
      </c>
      <c r="AB208" s="171"/>
      <c r="AC208" s="303">
        <v>4.0999999999999996</v>
      </c>
      <c r="AD208" s="216">
        <f t="shared" si="93"/>
        <v>0</v>
      </c>
      <c r="AE208" s="217">
        <f t="shared" si="94"/>
        <v>0</v>
      </c>
      <c r="AF208" s="218"/>
      <c r="AG208" s="219"/>
      <c r="AH208" s="219"/>
      <c r="AI208" s="219"/>
      <c r="AJ208" s="219">
        <f>1*Y208</f>
        <v>0</v>
      </c>
      <c r="AK208" s="219">
        <f>2*Y208</f>
        <v>0</v>
      </c>
      <c r="AL208" s="219"/>
      <c r="AM208" s="219"/>
      <c r="AN208" s="219"/>
      <c r="AO208" s="219"/>
      <c r="AP208" s="219"/>
      <c r="AQ208" s="219"/>
      <c r="AR208" s="219"/>
      <c r="AS208" s="219"/>
      <c r="AT208" s="219"/>
      <c r="AU208" s="219"/>
      <c r="AV208" s="219"/>
      <c r="AW208" s="221"/>
      <c r="AX208" s="219"/>
      <c r="AY208" s="219"/>
      <c r="AZ208" s="219"/>
      <c r="BA208" s="219"/>
      <c r="BB208" s="219"/>
      <c r="BC208" s="219"/>
      <c r="BD208" s="219"/>
      <c r="BE208" s="219">
        <f>3*Y208</f>
        <v>0</v>
      </c>
      <c r="BF208" s="219"/>
      <c r="BG208" s="219"/>
      <c r="BH208" s="219"/>
      <c r="BI208" s="219"/>
      <c r="BJ208" s="219"/>
      <c r="BK208" s="219"/>
      <c r="BL208" s="221"/>
      <c r="BM208" s="219"/>
      <c r="BN208" s="238"/>
      <c r="BO208" s="238"/>
      <c r="BP208" s="238"/>
      <c r="BQ208" s="219">
        <f>3*Y208</f>
        <v>0</v>
      </c>
      <c r="BR208" s="238"/>
      <c r="BS208" s="238"/>
      <c r="BT208" s="75"/>
      <c r="BU208" s="75"/>
      <c r="BV208" s="76"/>
    </row>
    <row r="209" spans="1:74" ht="30" customHeight="1" x14ac:dyDescent="0.25">
      <c r="A209" s="77"/>
      <c r="B209" s="191" t="s">
        <v>480</v>
      </c>
      <c r="C209" s="192" t="s">
        <v>469</v>
      </c>
      <c r="D209" s="239" t="s">
        <v>481</v>
      </c>
      <c r="E209" s="27" t="s">
        <v>482</v>
      </c>
      <c r="F209" s="195">
        <v>2</v>
      </c>
      <c r="G209" s="196">
        <v>55</v>
      </c>
      <c r="H209" s="197"/>
      <c r="I209" s="198"/>
      <c r="J209" s="199"/>
      <c r="K209" s="504"/>
      <c r="L209" s="179"/>
      <c r="M209" s="201"/>
      <c r="N209" s="505"/>
      <c r="O209" s="203"/>
      <c r="P209" s="506"/>
      <c r="Q209" s="507"/>
      <c r="R209" s="508"/>
      <c r="S209" s="207"/>
      <c r="T209" s="208"/>
      <c r="U209" s="209"/>
      <c r="V209" s="509"/>
      <c r="W209" s="510"/>
      <c r="X209" s="302"/>
      <c r="Y209" s="212">
        <f t="shared" si="90"/>
        <v>0</v>
      </c>
      <c r="Z209" s="212">
        <f t="shared" si="91"/>
        <v>0</v>
      </c>
      <c r="AA209" s="213">
        <f t="shared" si="92"/>
        <v>0</v>
      </c>
      <c r="AB209" s="171"/>
      <c r="AC209" s="303">
        <v>3.3</v>
      </c>
      <c r="AD209" s="216">
        <f t="shared" si="93"/>
        <v>0</v>
      </c>
      <c r="AE209" s="217">
        <f t="shared" si="94"/>
        <v>0</v>
      </c>
      <c r="AF209" s="218"/>
      <c r="AG209" s="219"/>
      <c r="AH209" s="219"/>
      <c r="AI209" s="219"/>
      <c r="AJ209" s="219"/>
      <c r="AK209" s="219"/>
      <c r="AL209" s="219"/>
      <c r="AM209" s="219">
        <f>2*Y209</f>
        <v>0</v>
      </c>
      <c r="AN209" s="219"/>
      <c r="AO209" s="219"/>
      <c r="AP209" s="219"/>
      <c r="AQ209" s="219"/>
      <c r="AR209" s="219"/>
      <c r="AS209" s="219"/>
      <c r="AT209" s="219"/>
      <c r="AU209" s="219"/>
      <c r="AV209" s="219"/>
      <c r="AW209" s="221"/>
      <c r="AX209" s="219"/>
      <c r="AY209" s="219"/>
      <c r="AZ209" s="219"/>
      <c r="BA209" s="219"/>
      <c r="BB209" s="219"/>
      <c r="BC209" s="219"/>
      <c r="BD209" s="219"/>
      <c r="BE209" s="219">
        <f t="shared" ref="BE209:BE210" si="96">2*Y209</f>
        <v>0</v>
      </c>
      <c r="BF209" s="219"/>
      <c r="BG209" s="219"/>
      <c r="BH209" s="219"/>
      <c r="BI209" s="219"/>
      <c r="BJ209" s="219"/>
      <c r="BK209" s="219"/>
      <c r="BL209" s="221"/>
      <c r="BM209" s="219"/>
      <c r="BN209" s="238"/>
      <c r="BO209" s="238"/>
      <c r="BP209" s="238"/>
      <c r="BQ209" s="219">
        <f>2*Y209</f>
        <v>0</v>
      </c>
      <c r="BR209" s="238"/>
      <c r="BS209" s="238"/>
      <c r="BT209" s="75"/>
      <c r="BU209" s="75"/>
      <c r="BV209" s="76"/>
    </row>
    <row r="210" spans="1:74" ht="30" customHeight="1" x14ac:dyDescent="0.25">
      <c r="A210" s="77"/>
      <c r="B210" s="191" t="s">
        <v>483</v>
      </c>
      <c r="C210" s="192" t="s">
        <v>469</v>
      </c>
      <c r="D210" s="239" t="s">
        <v>484</v>
      </c>
      <c r="E210" s="27" t="s">
        <v>485</v>
      </c>
      <c r="F210" s="195">
        <v>1</v>
      </c>
      <c r="G210" s="196">
        <v>42</v>
      </c>
      <c r="H210" s="197"/>
      <c r="I210" s="198"/>
      <c r="J210" s="199"/>
      <c r="K210" s="504"/>
      <c r="L210" s="179"/>
      <c r="M210" s="201"/>
      <c r="N210" s="505"/>
      <c r="O210" s="203"/>
      <c r="P210" s="506"/>
      <c r="Q210" s="507"/>
      <c r="R210" s="508"/>
      <c r="S210" s="207"/>
      <c r="T210" s="208"/>
      <c r="U210" s="209"/>
      <c r="V210" s="509"/>
      <c r="W210" s="510"/>
      <c r="X210" s="302"/>
      <c r="Y210" s="212">
        <f t="shared" si="90"/>
        <v>0</v>
      </c>
      <c r="Z210" s="212">
        <f t="shared" si="91"/>
        <v>0</v>
      </c>
      <c r="AA210" s="213">
        <f t="shared" si="92"/>
        <v>0</v>
      </c>
      <c r="AB210" s="171"/>
      <c r="AC210" s="303">
        <v>3.1</v>
      </c>
      <c r="AD210" s="216">
        <f t="shared" si="93"/>
        <v>0</v>
      </c>
      <c r="AE210" s="217">
        <f t="shared" si="94"/>
        <v>0</v>
      </c>
      <c r="AF210" s="218"/>
      <c r="AG210" s="219"/>
      <c r="AH210" s="219"/>
      <c r="AI210" s="219"/>
      <c r="AJ210" s="219"/>
      <c r="AK210" s="219"/>
      <c r="AL210" s="219"/>
      <c r="AM210" s="219">
        <f>1*Y210</f>
        <v>0</v>
      </c>
      <c r="AN210" s="219"/>
      <c r="AO210" s="219"/>
      <c r="AP210" s="219"/>
      <c r="AQ210" s="219"/>
      <c r="AR210" s="219"/>
      <c r="AS210" s="219"/>
      <c r="AT210" s="219"/>
      <c r="AU210" s="219"/>
      <c r="AV210" s="219"/>
      <c r="AW210" s="221"/>
      <c r="AX210" s="219"/>
      <c r="AY210" s="219"/>
      <c r="AZ210" s="219"/>
      <c r="BA210" s="219"/>
      <c r="BB210" s="219"/>
      <c r="BC210" s="219"/>
      <c r="BD210" s="219"/>
      <c r="BE210" s="219">
        <f t="shared" si="96"/>
        <v>0</v>
      </c>
      <c r="BF210" s="219"/>
      <c r="BG210" s="219"/>
      <c r="BH210" s="219"/>
      <c r="BI210" s="219"/>
      <c r="BJ210" s="219"/>
      <c r="BK210" s="219"/>
      <c r="BL210" s="221"/>
      <c r="BM210" s="219"/>
      <c r="BN210" s="238"/>
      <c r="BO210" s="238"/>
      <c r="BP210" s="238"/>
      <c r="BQ210" s="219">
        <f t="shared" ref="BQ210:BQ211" si="97">1*Y210</f>
        <v>0</v>
      </c>
      <c r="BR210" s="238"/>
      <c r="BS210" s="238"/>
      <c r="BT210" s="75"/>
      <c r="BU210" s="75"/>
      <c r="BV210" s="76"/>
    </row>
    <row r="211" spans="1:74" ht="30" customHeight="1" x14ac:dyDescent="0.25">
      <c r="A211" s="77"/>
      <c r="B211" s="191" t="s">
        <v>486</v>
      </c>
      <c r="C211" s="192" t="s">
        <v>469</v>
      </c>
      <c r="D211" s="239" t="s">
        <v>487</v>
      </c>
      <c r="E211" s="27" t="s">
        <v>488</v>
      </c>
      <c r="F211" s="195">
        <v>1</v>
      </c>
      <c r="G211" s="196">
        <v>34</v>
      </c>
      <c r="H211" s="197"/>
      <c r="I211" s="198"/>
      <c r="J211" s="199"/>
      <c r="K211" s="504"/>
      <c r="L211" s="179"/>
      <c r="M211" s="201"/>
      <c r="N211" s="505"/>
      <c r="O211" s="203"/>
      <c r="P211" s="506"/>
      <c r="Q211" s="507"/>
      <c r="R211" s="508"/>
      <c r="S211" s="207"/>
      <c r="T211" s="208"/>
      <c r="U211" s="209"/>
      <c r="V211" s="509"/>
      <c r="W211" s="510"/>
      <c r="X211" s="302"/>
      <c r="Y211" s="212">
        <f t="shared" si="90"/>
        <v>0</v>
      </c>
      <c r="Z211" s="212">
        <f t="shared" si="91"/>
        <v>0</v>
      </c>
      <c r="AA211" s="213">
        <f t="shared" si="92"/>
        <v>0</v>
      </c>
      <c r="AB211" s="171"/>
      <c r="AC211" s="303">
        <v>1.8</v>
      </c>
      <c r="AD211" s="216">
        <f t="shared" si="93"/>
        <v>0</v>
      </c>
      <c r="AE211" s="217">
        <f t="shared" si="94"/>
        <v>0</v>
      </c>
      <c r="AF211" s="218"/>
      <c r="AG211" s="219"/>
      <c r="AH211" s="219"/>
      <c r="AI211" s="219"/>
      <c r="AJ211" s="219">
        <f>1*Y211</f>
        <v>0</v>
      </c>
      <c r="AK211" s="219"/>
      <c r="AL211" s="219"/>
      <c r="AM211" s="219"/>
      <c r="AN211" s="219"/>
      <c r="AO211" s="219"/>
      <c r="AP211" s="219"/>
      <c r="AQ211" s="219"/>
      <c r="AR211" s="219"/>
      <c r="AS211" s="219"/>
      <c r="AT211" s="219"/>
      <c r="AU211" s="219"/>
      <c r="AV211" s="219"/>
      <c r="AW211" s="221"/>
      <c r="AX211" s="219"/>
      <c r="AY211" s="219"/>
      <c r="AZ211" s="219"/>
      <c r="BA211" s="219"/>
      <c r="BB211" s="219"/>
      <c r="BC211" s="219"/>
      <c r="BD211" s="219"/>
      <c r="BE211" s="219">
        <f>1*Y211</f>
        <v>0</v>
      </c>
      <c r="BF211" s="219"/>
      <c r="BG211" s="219"/>
      <c r="BH211" s="219"/>
      <c r="BI211" s="219"/>
      <c r="BJ211" s="219"/>
      <c r="BK211" s="219"/>
      <c r="BL211" s="221"/>
      <c r="BM211" s="219"/>
      <c r="BN211" s="238"/>
      <c r="BO211" s="238"/>
      <c r="BP211" s="238"/>
      <c r="BQ211" s="219">
        <f t="shared" si="97"/>
        <v>0</v>
      </c>
      <c r="BR211" s="238"/>
      <c r="BS211" s="238"/>
      <c r="BT211" s="75"/>
      <c r="BU211" s="75"/>
      <c r="BV211" s="76"/>
    </row>
    <row r="212" spans="1:74" ht="30" customHeight="1" x14ac:dyDescent="0.25">
      <c r="A212" s="77">
        <v>1</v>
      </c>
      <c r="B212" s="191" t="s">
        <v>489</v>
      </c>
      <c r="C212" s="192" t="s">
        <v>469</v>
      </c>
      <c r="D212" s="239" t="s">
        <v>490</v>
      </c>
      <c r="E212" s="27" t="s">
        <v>491</v>
      </c>
      <c r="F212" s="195">
        <v>5</v>
      </c>
      <c r="G212" s="196">
        <v>21</v>
      </c>
      <c r="H212" s="197"/>
      <c r="I212" s="198"/>
      <c r="J212" s="199"/>
      <c r="K212" s="504"/>
      <c r="L212" s="179"/>
      <c r="M212" s="201"/>
      <c r="N212" s="505"/>
      <c r="O212" s="203"/>
      <c r="P212" s="506"/>
      <c r="Q212" s="507"/>
      <c r="R212" s="508"/>
      <c r="S212" s="207"/>
      <c r="T212" s="208"/>
      <c r="U212" s="209"/>
      <c r="V212" s="509"/>
      <c r="W212" s="510"/>
      <c r="X212" s="302"/>
      <c r="Y212" s="212">
        <f t="shared" si="90"/>
        <v>0</v>
      </c>
      <c r="Z212" s="212">
        <f t="shared" si="91"/>
        <v>0</v>
      </c>
      <c r="AA212" s="213">
        <f t="shared" si="92"/>
        <v>0</v>
      </c>
      <c r="AB212" s="171"/>
      <c r="AC212" s="303">
        <v>0.8</v>
      </c>
      <c r="AD212" s="216">
        <f t="shared" si="93"/>
        <v>0</v>
      </c>
      <c r="AE212" s="217">
        <f t="shared" si="94"/>
        <v>0</v>
      </c>
      <c r="AF212" s="218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19"/>
      <c r="AT212" s="219"/>
      <c r="AU212" s="219"/>
      <c r="AV212" s="219"/>
      <c r="AW212" s="221"/>
      <c r="AX212" s="219"/>
      <c r="AY212" s="219"/>
      <c r="AZ212" s="219"/>
      <c r="BA212" s="219">
        <f>3*Y212</f>
        <v>0</v>
      </c>
      <c r="BB212" s="219"/>
      <c r="BC212" s="219">
        <f>7*Y212</f>
        <v>0</v>
      </c>
      <c r="BD212" s="219"/>
      <c r="BE212" s="219"/>
      <c r="BF212" s="219"/>
      <c r="BG212" s="219"/>
      <c r="BH212" s="219"/>
      <c r="BI212" s="219"/>
      <c r="BJ212" s="219"/>
      <c r="BK212" s="219"/>
      <c r="BL212" s="221"/>
      <c r="BM212" s="219">
        <f>5*Y212</f>
        <v>0</v>
      </c>
      <c r="BN212" s="238"/>
      <c r="BO212" s="238"/>
      <c r="BP212" s="238"/>
      <c r="BQ212" s="238"/>
      <c r="BR212" s="238"/>
      <c r="BS212" s="238"/>
      <c r="BT212" s="75"/>
      <c r="BU212" s="75"/>
      <c r="BV212" s="76"/>
    </row>
    <row r="213" spans="1:74" ht="30" customHeight="1" x14ac:dyDescent="0.25">
      <c r="A213" s="77"/>
      <c r="B213" s="191" t="s">
        <v>492</v>
      </c>
      <c r="C213" s="192" t="s">
        <v>469</v>
      </c>
      <c r="D213" s="239" t="s">
        <v>493</v>
      </c>
      <c r="E213" s="27" t="s">
        <v>494</v>
      </c>
      <c r="F213" s="195">
        <v>10</v>
      </c>
      <c r="G213" s="196">
        <v>130.1</v>
      </c>
      <c r="H213" s="197"/>
      <c r="I213" s="198"/>
      <c r="J213" s="199"/>
      <c r="K213" s="504"/>
      <c r="L213" s="179"/>
      <c r="M213" s="201"/>
      <c r="N213" s="505"/>
      <c r="O213" s="203"/>
      <c r="P213" s="506"/>
      <c r="Q213" s="507"/>
      <c r="R213" s="508"/>
      <c r="S213" s="207"/>
      <c r="T213" s="208"/>
      <c r="U213" s="209"/>
      <c r="V213" s="509"/>
      <c r="W213" s="510"/>
      <c r="X213" s="302"/>
      <c r="Y213" s="212">
        <f t="shared" si="90"/>
        <v>0</v>
      </c>
      <c r="Z213" s="212">
        <f t="shared" si="91"/>
        <v>0</v>
      </c>
      <c r="AA213" s="213">
        <f t="shared" si="92"/>
        <v>0</v>
      </c>
      <c r="AB213" s="171"/>
      <c r="AC213" s="303">
        <v>7.4</v>
      </c>
      <c r="AD213" s="216">
        <f t="shared" si="93"/>
        <v>0</v>
      </c>
      <c r="AE213" s="217">
        <f t="shared" si="94"/>
        <v>0</v>
      </c>
      <c r="AF213" s="218"/>
      <c r="AG213" s="219"/>
      <c r="AH213" s="219"/>
      <c r="AI213" s="219"/>
      <c r="AJ213" s="219">
        <f>2*Y213</f>
        <v>0</v>
      </c>
      <c r="AK213" s="219">
        <f>3*Y213</f>
        <v>0</v>
      </c>
      <c r="AL213" s="219">
        <f>3*Y213</f>
        <v>0</v>
      </c>
      <c r="AM213" s="219">
        <f t="shared" ref="AM213:AM214" si="98">2*Y213</f>
        <v>0</v>
      </c>
      <c r="AN213" s="219"/>
      <c r="AO213" s="219"/>
      <c r="AP213" s="219"/>
      <c r="AQ213" s="219"/>
      <c r="AR213" s="219"/>
      <c r="AS213" s="219"/>
      <c r="AT213" s="219"/>
      <c r="AU213" s="219"/>
      <c r="AV213" s="219"/>
      <c r="AW213" s="221"/>
      <c r="AX213" s="219"/>
      <c r="AY213" s="219"/>
      <c r="AZ213" s="219"/>
      <c r="BA213" s="219"/>
      <c r="BB213" s="219"/>
      <c r="BC213" s="219">
        <f>9*Y213</f>
        <v>0</v>
      </c>
      <c r="BD213" s="219"/>
      <c r="BE213" s="219">
        <f>1*Y213</f>
        <v>0</v>
      </c>
      <c r="BF213" s="219"/>
      <c r="BG213" s="219"/>
      <c r="BH213" s="219"/>
      <c r="BI213" s="219"/>
      <c r="BJ213" s="219"/>
      <c r="BK213" s="219"/>
      <c r="BL213" s="221"/>
      <c r="BM213" s="219"/>
      <c r="BN213" s="238"/>
      <c r="BO213" s="219">
        <f>10*Y213</f>
        <v>0</v>
      </c>
      <c r="BP213" s="238"/>
      <c r="BQ213" s="238"/>
      <c r="BR213" s="238"/>
      <c r="BS213" s="238"/>
      <c r="BT213" s="75"/>
      <c r="BU213" s="75"/>
      <c r="BV213" s="76"/>
    </row>
    <row r="214" spans="1:74" ht="30" customHeight="1" x14ac:dyDescent="0.25">
      <c r="A214" s="77"/>
      <c r="B214" s="191" t="s">
        <v>495</v>
      </c>
      <c r="C214" s="192" t="s">
        <v>469</v>
      </c>
      <c r="D214" s="193" t="s">
        <v>496</v>
      </c>
      <c r="E214" s="27" t="s">
        <v>497</v>
      </c>
      <c r="F214" s="195">
        <v>5</v>
      </c>
      <c r="G214" s="196">
        <v>142.6</v>
      </c>
      <c r="H214" s="197"/>
      <c r="I214" s="198"/>
      <c r="J214" s="199"/>
      <c r="K214" s="504"/>
      <c r="L214" s="179"/>
      <c r="M214" s="201"/>
      <c r="N214" s="505"/>
      <c r="O214" s="203"/>
      <c r="P214" s="506"/>
      <c r="Q214" s="507"/>
      <c r="R214" s="508"/>
      <c r="S214" s="207"/>
      <c r="T214" s="208"/>
      <c r="U214" s="209"/>
      <c r="V214" s="509"/>
      <c r="W214" s="510"/>
      <c r="X214" s="302"/>
      <c r="Y214" s="212">
        <f t="shared" si="90"/>
        <v>0</v>
      </c>
      <c r="Z214" s="212">
        <f t="shared" si="91"/>
        <v>0</v>
      </c>
      <c r="AA214" s="213">
        <f t="shared" si="92"/>
        <v>0</v>
      </c>
      <c r="AB214" s="171">
        <v>6</v>
      </c>
      <c r="AC214" s="303">
        <v>6</v>
      </c>
      <c r="AD214" s="216">
        <f t="shared" si="93"/>
        <v>0</v>
      </c>
      <c r="AE214" s="217">
        <f t="shared" si="94"/>
        <v>0</v>
      </c>
      <c r="AF214" s="218"/>
      <c r="AG214" s="219"/>
      <c r="AH214" s="219"/>
      <c r="AI214" s="219"/>
      <c r="AJ214" s="219"/>
      <c r="AK214" s="219"/>
      <c r="AL214" s="219">
        <f>1*Y214</f>
        <v>0</v>
      </c>
      <c r="AM214" s="219">
        <f t="shared" si="98"/>
        <v>0</v>
      </c>
      <c r="AN214" s="219">
        <f>1*Y214</f>
        <v>0</v>
      </c>
      <c r="AO214" s="219"/>
      <c r="AP214" s="219">
        <f>1*Y214</f>
        <v>0</v>
      </c>
      <c r="AQ214" s="219"/>
      <c r="AR214" s="219"/>
      <c r="AS214" s="219"/>
      <c r="AT214" s="219"/>
      <c r="AU214" s="219"/>
      <c r="AV214" s="219"/>
      <c r="AW214" s="221"/>
      <c r="AX214" s="219"/>
      <c r="AY214" s="219"/>
      <c r="AZ214" s="219"/>
      <c r="BA214" s="219">
        <f>1*Y214</f>
        <v>0</v>
      </c>
      <c r="BB214" s="219"/>
      <c r="BC214" s="219">
        <f>19*Y214</f>
        <v>0</v>
      </c>
      <c r="BD214" s="219"/>
      <c r="BE214" s="219"/>
      <c r="BF214" s="219"/>
      <c r="BG214" s="219"/>
      <c r="BH214" s="219"/>
      <c r="BI214" s="219"/>
      <c r="BJ214" s="219"/>
      <c r="BK214" s="219"/>
      <c r="BL214" s="221"/>
      <c r="BM214" s="219"/>
      <c r="BN214" s="238"/>
      <c r="BO214" s="238"/>
      <c r="BP214" s="219">
        <f t="shared" ref="BP214:BP215" si="99">5*Y214</f>
        <v>0</v>
      </c>
      <c r="BQ214" s="238"/>
      <c r="BR214" s="238"/>
      <c r="BS214" s="238"/>
      <c r="BT214" s="75"/>
      <c r="BU214" s="75"/>
      <c r="BV214" s="76"/>
    </row>
    <row r="215" spans="1:74" ht="30" customHeight="1" x14ac:dyDescent="0.25">
      <c r="A215" s="77"/>
      <c r="B215" s="191" t="s">
        <v>498</v>
      </c>
      <c r="C215" s="192" t="s">
        <v>469</v>
      </c>
      <c r="D215" s="239" t="s">
        <v>499</v>
      </c>
      <c r="E215" s="27" t="s">
        <v>500</v>
      </c>
      <c r="F215" s="195">
        <v>5</v>
      </c>
      <c r="G215" s="196">
        <v>84</v>
      </c>
      <c r="H215" s="197"/>
      <c r="I215" s="198"/>
      <c r="J215" s="199"/>
      <c r="K215" s="504"/>
      <c r="L215" s="179"/>
      <c r="M215" s="201"/>
      <c r="N215" s="505"/>
      <c r="O215" s="203"/>
      <c r="P215" s="506"/>
      <c r="Q215" s="507"/>
      <c r="R215" s="508"/>
      <c r="S215" s="207"/>
      <c r="T215" s="208"/>
      <c r="U215" s="209"/>
      <c r="V215" s="509"/>
      <c r="W215" s="510"/>
      <c r="X215" s="302"/>
      <c r="Y215" s="212">
        <f t="shared" si="90"/>
        <v>0</v>
      </c>
      <c r="Z215" s="212">
        <f t="shared" si="91"/>
        <v>0</v>
      </c>
      <c r="AA215" s="213">
        <f t="shared" si="92"/>
        <v>0</v>
      </c>
      <c r="AB215" s="171"/>
      <c r="AC215" s="303">
        <v>4.7</v>
      </c>
      <c r="AD215" s="216">
        <f t="shared" si="93"/>
        <v>0</v>
      </c>
      <c r="AE215" s="217">
        <f t="shared" si="94"/>
        <v>0</v>
      </c>
      <c r="AF215" s="218"/>
      <c r="AG215" s="219"/>
      <c r="AH215" s="219"/>
      <c r="AI215" s="219"/>
      <c r="AJ215" s="219"/>
      <c r="AK215" s="219"/>
      <c r="AL215" s="219">
        <f>2*Y215</f>
        <v>0</v>
      </c>
      <c r="AM215" s="219"/>
      <c r="AN215" s="219">
        <f>3*Y215</f>
        <v>0</v>
      </c>
      <c r="AO215" s="219"/>
      <c r="AP215" s="219"/>
      <c r="AQ215" s="219"/>
      <c r="AR215" s="219"/>
      <c r="AS215" s="219"/>
      <c r="AT215" s="219"/>
      <c r="AU215" s="219"/>
      <c r="AV215" s="219"/>
      <c r="AW215" s="221"/>
      <c r="AX215" s="219"/>
      <c r="AY215" s="219"/>
      <c r="AZ215" s="219"/>
      <c r="BA215" s="219"/>
      <c r="BB215" s="219"/>
      <c r="BC215" s="219">
        <f>1*Y215</f>
        <v>0</v>
      </c>
      <c r="BD215" s="219"/>
      <c r="BE215" s="219">
        <f>3*Y215</f>
        <v>0</v>
      </c>
      <c r="BF215" s="219"/>
      <c r="BG215" s="219"/>
      <c r="BH215" s="219"/>
      <c r="BI215" s="219">
        <f>1*Y215</f>
        <v>0</v>
      </c>
      <c r="BJ215" s="219"/>
      <c r="BK215" s="219"/>
      <c r="BL215" s="221"/>
      <c r="BM215" s="219"/>
      <c r="BN215" s="238"/>
      <c r="BO215" s="238"/>
      <c r="BP215" s="219">
        <f t="shared" si="99"/>
        <v>0</v>
      </c>
      <c r="BQ215" s="238"/>
      <c r="BR215" s="238"/>
      <c r="BS215" s="238"/>
      <c r="BT215" s="75"/>
      <c r="BU215" s="75"/>
      <c r="BV215" s="76"/>
    </row>
    <row r="216" spans="1:74" ht="30" customHeight="1" x14ac:dyDescent="0.25">
      <c r="A216" s="77"/>
      <c r="B216" s="191" t="s">
        <v>501</v>
      </c>
      <c r="C216" s="192" t="s">
        <v>469</v>
      </c>
      <c r="D216" s="239" t="s">
        <v>502</v>
      </c>
      <c r="E216" s="182" t="s">
        <v>503</v>
      </c>
      <c r="F216" s="195">
        <v>5</v>
      </c>
      <c r="G216" s="196">
        <v>142.80000000000001</v>
      </c>
      <c r="H216" s="197"/>
      <c r="I216" s="198"/>
      <c r="J216" s="199"/>
      <c r="K216" s="504"/>
      <c r="L216" s="179"/>
      <c r="M216" s="201"/>
      <c r="N216" s="505"/>
      <c r="O216" s="203"/>
      <c r="P216" s="506"/>
      <c r="Q216" s="507"/>
      <c r="R216" s="508"/>
      <c r="S216" s="207"/>
      <c r="T216" s="208"/>
      <c r="U216" s="209"/>
      <c r="V216" s="509"/>
      <c r="W216" s="510"/>
      <c r="X216" s="302"/>
      <c r="Y216" s="212">
        <f t="shared" si="90"/>
        <v>0</v>
      </c>
      <c r="Z216" s="212">
        <f t="shared" si="91"/>
        <v>0</v>
      </c>
      <c r="AA216" s="213">
        <f t="shared" si="92"/>
        <v>0</v>
      </c>
      <c r="AB216" s="171"/>
      <c r="AC216" s="303">
        <v>9.5</v>
      </c>
      <c r="AD216" s="216">
        <f t="shared" si="93"/>
        <v>0</v>
      </c>
      <c r="AE216" s="217">
        <f t="shared" si="94"/>
        <v>0</v>
      </c>
      <c r="AF216" s="218"/>
      <c r="AG216" s="219"/>
      <c r="AH216" s="219"/>
      <c r="AI216" s="219"/>
      <c r="AJ216" s="219"/>
      <c r="AK216" s="219"/>
      <c r="AL216" s="219">
        <f t="shared" ref="AL216:AL217" si="100">1*Y216</f>
        <v>0</v>
      </c>
      <c r="AM216" s="219"/>
      <c r="AN216" s="219"/>
      <c r="AO216" s="219"/>
      <c r="AP216" s="219">
        <f>4*Y216</f>
        <v>0</v>
      </c>
      <c r="AQ216" s="219"/>
      <c r="AR216" s="219"/>
      <c r="AS216" s="219"/>
      <c r="AT216" s="219"/>
      <c r="AU216" s="219"/>
      <c r="AV216" s="219"/>
      <c r="AW216" s="221"/>
      <c r="AX216" s="219"/>
      <c r="AY216" s="219"/>
      <c r="AZ216" s="219"/>
      <c r="BA216" s="219"/>
      <c r="BB216" s="219"/>
      <c r="BC216" s="219">
        <f>6*Y216</f>
        <v>0</v>
      </c>
      <c r="BD216" s="219"/>
      <c r="BE216" s="219">
        <f>12*Y216</f>
        <v>0</v>
      </c>
      <c r="BF216" s="219"/>
      <c r="BG216" s="219">
        <f>2*Y216</f>
        <v>0</v>
      </c>
      <c r="BH216" s="219"/>
      <c r="BI216" s="219"/>
      <c r="BJ216" s="219"/>
      <c r="BK216" s="219"/>
      <c r="BL216" s="221"/>
      <c r="BM216" s="219"/>
      <c r="BN216" s="238"/>
      <c r="BO216" s="238"/>
      <c r="BP216" s="238"/>
      <c r="BQ216" s="219">
        <f>5*Y216</f>
        <v>0</v>
      </c>
      <c r="BR216" s="238"/>
      <c r="BS216" s="238"/>
      <c r="BT216" s="75"/>
      <c r="BU216" s="75"/>
      <c r="BV216" s="76"/>
    </row>
    <row r="217" spans="1:74" ht="30" customHeight="1" x14ac:dyDescent="0.25">
      <c r="A217" s="77"/>
      <c r="B217" s="191" t="s">
        <v>504</v>
      </c>
      <c r="C217" s="192" t="s">
        <v>469</v>
      </c>
      <c r="D217" s="239" t="s">
        <v>505</v>
      </c>
      <c r="E217" s="182" t="s">
        <v>506</v>
      </c>
      <c r="F217" s="195">
        <v>2</v>
      </c>
      <c r="G217" s="196">
        <v>81</v>
      </c>
      <c r="H217" s="197"/>
      <c r="I217" s="198"/>
      <c r="J217" s="199"/>
      <c r="K217" s="504"/>
      <c r="L217" s="179"/>
      <c r="M217" s="201"/>
      <c r="N217" s="505"/>
      <c r="O217" s="203"/>
      <c r="P217" s="506"/>
      <c r="Q217" s="507"/>
      <c r="R217" s="508"/>
      <c r="S217" s="207"/>
      <c r="T217" s="208"/>
      <c r="U217" s="209"/>
      <c r="V217" s="509"/>
      <c r="W217" s="510"/>
      <c r="X217" s="302"/>
      <c r="Y217" s="212">
        <f t="shared" si="90"/>
        <v>0</v>
      </c>
      <c r="Z217" s="212">
        <f t="shared" si="91"/>
        <v>0</v>
      </c>
      <c r="AA217" s="213">
        <f t="shared" si="92"/>
        <v>0</v>
      </c>
      <c r="AB217" s="171"/>
      <c r="AC217" s="303">
        <v>5</v>
      </c>
      <c r="AD217" s="216">
        <f t="shared" si="93"/>
        <v>0</v>
      </c>
      <c r="AE217" s="217">
        <f t="shared" si="94"/>
        <v>0</v>
      </c>
      <c r="AF217" s="218"/>
      <c r="AG217" s="219"/>
      <c r="AH217" s="219"/>
      <c r="AI217" s="219"/>
      <c r="AJ217" s="219"/>
      <c r="AK217" s="219"/>
      <c r="AL217" s="219">
        <f t="shared" si="100"/>
        <v>0</v>
      </c>
      <c r="AM217" s="219"/>
      <c r="AN217" s="219">
        <f>1*Y217</f>
        <v>0</v>
      </c>
      <c r="AO217" s="219"/>
      <c r="AP217" s="219"/>
      <c r="AQ217" s="219"/>
      <c r="AR217" s="219"/>
      <c r="AS217" s="219"/>
      <c r="AT217" s="219"/>
      <c r="AU217" s="219"/>
      <c r="AV217" s="219"/>
      <c r="AW217" s="221"/>
      <c r="AX217" s="219"/>
      <c r="AY217" s="219"/>
      <c r="AZ217" s="219"/>
      <c r="BA217" s="219"/>
      <c r="BB217" s="219"/>
      <c r="BC217" s="219"/>
      <c r="BD217" s="219"/>
      <c r="BE217" s="219">
        <f t="shared" ref="BE217:BE218" si="101">2*Y217</f>
        <v>0</v>
      </c>
      <c r="BF217" s="219"/>
      <c r="BG217" s="219"/>
      <c r="BH217" s="219"/>
      <c r="BI217" s="219"/>
      <c r="BJ217" s="219"/>
      <c r="BK217" s="219"/>
      <c r="BL217" s="221"/>
      <c r="BM217" s="219"/>
      <c r="BN217" s="238"/>
      <c r="BO217" s="238"/>
      <c r="BP217" s="238"/>
      <c r="BQ217" s="238"/>
      <c r="BR217" s="219">
        <f>2*Y217</f>
        <v>0</v>
      </c>
      <c r="BS217" s="238"/>
      <c r="BT217" s="75"/>
      <c r="BU217" s="75"/>
      <c r="BV217" s="76"/>
    </row>
    <row r="218" spans="1:74" ht="30" customHeight="1" x14ac:dyDescent="0.25">
      <c r="A218" s="77"/>
      <c r="B218" s="191" t="s">
        <v>507</v>
      </c>
      <c r="C218" s="192" t="s">
        <v>469</v>
      </c>
      <c r="D218" s="239" t="s">
        <v>508</v>
      </c>
      <c r="E218" s="27" t="s">
        <v>509</v>
      </c>
      <c r="F218" s="195">
        <v>10</v>
      </c>
      <c r="G218" s="196">
        <v>98</v>
      </c>
      <c r="H218" s="197"/>
      <c r="I218" s="198"/>
      <c r="J218" s="199"/>
      <c r="K218" s="504"/>
      <c r="L218" s="179"/>
      <c r="M218" s="201"/>
      <c r="N218" s="505"/>
      <c r="O218" s="203"/>
      <c r="P218" s="506"/>
      <c r="Q218" s="507"/>
      <c r="R218" s="508"/>
      <c r="S218" s="207"/>
      <c r="T218" s="208"/>
      <c r="U218" s="209"/>
      <c r="V218" s="509"/>
      <c r="W218" s="510"/>
      <c r="X218" s="302"/>
      <c r="Y218" s="212">
        <f t="shared" si="90"/>
        <v>0</v>
      </c>
      <c r="Z218" s="212">
        <f t="shared" si="91"/>
        <v>0</v>
      </c>
      <c r="AA218" s="213">
        <f t="shared" si="92"/>
        <v>0</v>
      </c>
      <c r="AB218" s="171"/>
      <c r="AC218" s="303">
        <v>5.7</v>
      </c>
      <c r="AD218" s="216">
        <f t="shared" si="93"/>
        <v>0</v>
      </c>
      <c r="AE218" s="217">
        <f t="shared" si="94"/>
        <v>0</v>
      </c>
      <c r="AF218" s="218"/>
      <c r="AG218" s="219"/>
      <c r="AH218" s="219"/>
      <c r="AI218" s="219"/>
      <c r="AJ218" s="219"/>
      <c r="AK218" s="219"/>
      <c r="AL218" s="219"/>
      <c r="AM218" s="219"/>
      <c r="AN218" s="219"/>
      <c r="AO218" s="219"/>
      <c r="AP218" s="219"/>
      <c r="AQ218" s="219"/>
      <c r="AR218" s="219"/>
      <c r="AS218" s="219"/>
      <c r="AT218" s="219"/>
      <c r="AU218" s="219"/>
      <c r="AV218" s="219"/>
      <c r="AW218" s="221"/>
      <c r="AX218" s="219"/>
      <c r="AY218" s="219"/>
      <c r="AZ218" s="219"/>
      <c r="BA218" s="219">
        <f>5*Y218</f>
        <v>0</v>
      </c>
      <c r="BB218" s="219"/>
      <c r="BC218" s="219">
        <f>33*Y218</f>
        <v>0</v>
      </c>
      <c r="BD218" s="219"/>
      <c r="BE218" s="219">
        <f t="shared" si="101"/>
        <v>0</v>
      </c>
      <c r="BF218" s="219"/>
      <c r="BG218" s="219"/>
      <c r="BH218" s="219"/>
      <c r="BI218" s="219"/>
      <c r="BJ218" s="219"/>
      <c r="BK218" s="219"/>
      <c r="BL218" s="221"/>
      <c r="BM218" s="219"/>
      <c r="BN218" s="238"/>
      <c r="BO218" s="219">
        <f t="shared" ref="BO218:BO219" si="102">10*Y218</f>
        <v>0</v>
      </c>
      <c r="BP218" s="238"/>
      <c r="BQ218" s="238"/>
      <c r="BR218" s="238"/>
      <c r="BS218" s="238"/>
      <c r="BT218" s="75"/>
      <c r="BU218" s="75"/>
      <c r="BV218" s="76"/>
    </row>
    <row r="219" spans="1:74" ht="30" customHeight="1" x14ac:dyDescent="0.25">
      <c r="A219" s="77"/>
      <c r="B219" s="191" t="s">
        <v>510</v>
      </c>
      <c r="C219" s="192" t="s">
        <v>469</v>
      </c>
      <c r="D219" s="239" t="s">
        <v>511</v>
      </c>
      <c r="E219" s="192"/>
      <c r="F219" s="195">
        <v>10</v>
      </c>
      <c r="G219" s="196">
        <v>127</v>
      </c>
      <c r="H219" s="197"/>
      <c r="I219" s="198"/>
      <c r="J219" s="199"/>
      <c r="K219" s="504"/>
      <c r="L219" s="179"/>
      <c r="M219" s="201"/>
      <c r="N219" s="505"/>
      <c r="O219" s="203"/>
      <c r="P219" s="506"/>
      <c r="Q219" s="507"/>
      <c r="R219" s="508"/>
      <c r="S219" s="207"/>
      <c r="T219" s="208"/>
      <c r="U219" s="209"/>
      <c r="V219" s="509"/>
      <c r="W219" s="510"/>
      <c r="X219" s="302"/>
      <c r="Y219" s="212">
        <f t="shared" si="90"/>
        <v>0</v>
      </c>
      <c r="Z219" s="212">
        <f t="shared" si="91"/>
        <v>0</v>
      </c>
      <c r="AA219" s="213">
        <f t="shared" si="92"/>
        <v>0</v>
      </c>
      <c r="AB219" s="171"/>
      <c r="AC219" s="303">
        <v>7</v>
      </c>
      <c r="AD219" s="216">
        <f t="shared" si="93"/>
        <v>0</v>
      </c>
      <c r="AE219" s="217">
        <f t="shared" si="94"/>
        <v>0</v>
      </c>
      <c r="AF219" s="218"/>
      <c r="AG219" s="219"/>
      <c r="AH219" s="219"/>
      <c r="AI219" s="219">
        <f>2*Y219</f>
        <v>0</v>
      </c>
      <c r="AJ219" s="219">
        <f>4*Y219</f>
        <v>0</v>
      </c>
      <c r="AK219" s="219">
        <f>4*Y219</f>
        <v>0</v>
      </c>
      <c r="AL219" s="219"/>
      <c r="AM219" s="219"/>
      <c r="AN219" s="219"/>
      <c r="AO219" s="219"/>
      <c r="AP219" s="219"/>
      <c r="AQ219" s="219"/>
      <c r="AR219" s="219"/>
      <c r="AS219" s="219"/>
      <c r="AT219" s="219"/>
      <c r="AU219" s="219"/>
      <c r="AV219" s="219"/>
      <c r="AW219" s="221"/>
      <c r="AX219" s="219"/>
      <c r="AY219" s="219"/>
      <c r="AZ219" s="219"/>
      <c r="BA219" s="219"/>
      <c r="BB219" s="219"/>
      <c r="BC219" s="219">
        <f>4*Y219</f>
        <v>0</v>
      </c>
      <c r="BD219" s="219"/>
      <c r="BE219" s="219">
        <f>6*Y219</f>
        <v>0</v>
      </c>
      <c r="BF219" s="219"/>
      <c r="BG219" s="219"/>
      <c r="BH219" s="219"/>
      <c r="BI219" s="219"/>
      <c r="BJ219" s="219"/>
      <c r="BK219" s="219"/>
      <c r="BL219" s="221"/>
      <c r="BM219" s="219"/>
      <c r="BN219" s="238"/>
      <c r="BO219" s="219">
        <f t="shared" si="102"/>
        <v>0</v>
      </c>
      <c r="BP219" s="238"/>
      <c r="BQ219" s="238"/>
      <c r="BR219" s="238"/>
      <c r="BS219" s="238"/>
      <c r="BT219" s="75"/>
      <c r="BU219" s="75"/>
      <c r="BV219" s="76"/>
    </row>
    <row r="220" spans="1:74" ht="30" customHeight="1" x14ac:dyDescent="0.25">
      <c r="A220" s="77"/>
      <c r="B220" s="191" t="s">
        <v>512</v>
      </c>
      <c r="C220" s="192" t="s">
        <v>469</v>
      </c>
      <c r="D220" s="239" t="s">
        <v>513</v>
      </c>
      <c r="E220" s="27" t="s">
        <v>514</v>
      </c>
      <c r="F220" s="195">
        <v>6</v>
      </c>
      <c r="G220" s="196">
        <v>94</v>
      </c>
      <c r="H220" s="197"/>
      <c r="I220" s="198"/>
      <c r="J220" s="199"/>
      <c r="K220" s="504"/>
      <c r="L220" s="179"/>
      <c r="M220" s="201"/>
      <c r="N220" s="505"/>
      <c r="O220" s="203"/>
      <c r="P220" s="506"/>
      <c r="Q220" s="507"/>
      <c r="R220" s="508"/>
      <c r="S220" s="207"/>
      <c r="T220" s="208"/>
      <c r="U220" s="209"/>
      <c r="V220" s="509"/>
      <c r="W220" s="510"/>
      <c r="X220" s="302"/>
      <c r="Y220" s="212">
        <f t="shared" si="90"/>
        <v>0</v>
      </c>
      <c r="Z220" s="212">
        <f t="shared" si="91"/>
        <v>0</v>
      </c>
      <c r="AA220" s="213">
        <f t="shared" si="92"/>
        <v>0</v>
      </c>
      <c r="AB220" s="171"/>
      <c r="AC220" s="303">
        <v>3.4</v>
      </c>
      <c r="AD220" s="216">
        <f t="shared" si="93"/>
        <v>0</v>
      </c>
      <c r="AE220" s="217">
        <f t="shared" si="94"/>
        <v>0</v>
      </c>
      <c r="AF220" s="218"/>
      <c r="AG220" s="219"/>
      <c r="AH220" s="219"/>
      <c r="AI220" s="219">
        <f>3*Y220</f>
        <v>0</v>
      </c>
      <c r="AJ220" s="219">
        <f>3*Y220</f>
        <v>0</v>
      </c>
      <c r="AK220" s="219"/>
      <c r="AL220" s="219"/>
      <c r="AM220" s="219"/>
      <c r="AN220" s="219"/>
      <c r="AO220" s="219"/>
      <c r="AP220" s="219"/>
      <c r="AQ220" s="219"/>
      <c r="AR220" s="219"/>
      <c r="AS220" s="219"/>
      <c r="AT220" s="219"/>
      <c r="AU220" s="219"/>
      <c r="AV220" s="219"/>
      <c r="AW220" s="221"/>
      <c r="AX220" s="219"/>
      <c r="AY220" s="219"/>
      <c r="AZ220" s="219"/>
      <c r="BA220" s="219"/>
      <c r="BB220" s="219"/>
      <c r="BC220" s="219">
        <f>8*Y220</f>
        <v>0</v>
      </c>
      <c r="BD220" s="219"/>
      <c r="BE220" s="219">
        <f>17*Y220</f>
        <v>0</v>
      </c>
      <c r="BF220" s="219"/>
      <c r="BG220" s="219"/>
      <c r="BH220" s="219"/>
      <c r="BI220" s="219"/>
      <c r="BJ220" s="219"/>
      <c r="BK220" s="219"/>
      <c r="BL220" s="221"/>
      <c r="BM220" s="219"/>
      <c r="BN220" s="238"/>
      <c r="BO220" s="238"/>
      <c r="BP220" s="219">
        <f>6*Y220</f>
        <v>0</v>
      </c>
      <c r="BQ220" s="238"/>
      <c r="BR220" s="238"/>
      <c r="BS220" s="238"/>
      <c r="BT220" s="75"/>
      <c r="BU220" s="75"/>
      <c r="BV220" s="76"/>
    </row>
    <row r="221" spans="1:74" ht="30" customHeight="1" x14ac:dyDescent="0.25">
      <c r="A221" s="77"/>
      <c r="B221" s="191" t="s">
        <v>515</v>
      </c>
      <c r="C221" s="192" t="s">
        <v>469</v>
      </c>
      <c r="D221" s="239" t="s">
        <v>516</v>
      </c>
      <c r="E221" s="27" t="s">
        <v>517</v>
      </c>
      <c r="F221" s="195">
        <v>3</v>
      </c>
      <c r="G221" s="196">
        <v>65</v>
      </c>
      <c r="H221" s="197"/>
      <c r="I221" s="198"/>
      <c r="J221" s="199"/>
      <c r="K221" s="504"/>
      <c r="L221" s="179"/>
      <c r="M221" s="201"/>
      <c r="N221" s="505"/>
      <c r="O221" s="203"/>
      <c r="P221" s="506"/>
      <c r="Q221" s="507"/>
      <c r="R221" s="508"/>
      <c r="S221" s="207"/>
      <c r="T221" s="208"/>
      <c r="U221" s="209"/>
      <c r="V221" s="509"/>
      <c r="W221" s="510"/>
      <c r="X221" s="302"/>
      <c r="Y221" s="212">
        <f t="shared" si="90"/>
        <v>0</v>
      </c>
      <c r="Z221" s="212">
        <f t="shared" si="91"/>
        <v>0</v>
      </c>
      <c r="AA221" s="213">
        <f t="shared" si="92"/>
        <v>0</v>
      </c>
      <c r="AB221" s="171"/>
      <c r="AC221" s="303">
        <v>3.8</v>
      </c>
      <c r="AD221" s="216">
        <f t="shared" si="93"/>
        <v>0</v>
      </c>
      <c r="AE221" s="217">
        <f t="shared" si="94"/>
        <v>0</v>
      </c>
      <c r="AF221" s="218"/>
      <c r="AG221" s="219"/>
      <c r="AH221" s="219"/>
      <c r="AI221" s="219">
        <f t="shared" ref="AI221:AI222" si="103">1*Y221</f>
        <v>0</v>
      </c>
      <c r="AJ221" s="219">
        <f>2*Y221</f>
        <v>0</v>
      </c>
      <c r="AK221" s="219"/>
      <c r="AL221" s="219"/>
      <c r="AM221" s="219"/>
      <c r="AN221" s="219"/>
      <c r="AO221" s="219"/>
      <c r="AP221" s="219"/>
      <c r="AQ221" s="219"/>
      <c r="AR221" s="219"/>
      <c r="AS221" s="219"/>
      <c r="AT221" s="219"/>
      <c r="AU221" s="219"/>
      <c r="AV221" s="219"/>
      <c r="AW221" s="221"/>
      <c r="AX221" s="219"/>
      <c r="AY221" s="219"/>
      <c r="AZ221" s="219"/>
      <c r="BA221" s="219"/>
      <c r="BB221" s="219"/>
      <c r="BC221" s="219">
        <f>1*Y221</f>
        <v>0</v>
      </c>
      <c r="BD221" s="219"/>
      <c r="BE221" s="219">
        <f t="shared" ref="BE221:BE222" si="104">1*Y221</f>
        <v>0</v>
      </c>
      <c r="BF221" s="219"/>
      <c r="BG221" s="219">
        <f>1*Y221</f>
        <v>0</v>
      </c>
      <c r="BH221" s="219"/>
      <c r="BI221" s="219"/>
      <c r="BJ221" s="219"/>
      <c r="BK221" s="219"/>
      <c r="BL221" s="221"/>
      <c r="BM221" s="219"/>
      <c r="BN221" s="238"/>
      <c r="BO221" s="238"/>
      <c r="BP221" s="238"/>
      <c r="BQ221" s="219">
        <f>3*Y221</f>
        <v>0</v>
      </c>
      <c r="BR221" s="238"/>
      <c r="BS221" s="238"/>
      <c r="BT221" s="75"/>
      <c r="BU221" s="75"/>
      <c r="BV221" s="76"/>
    </row>
    <row r="222" spans="1:74" ht="30" customHeight="1" x14ac:dyDescent="0.25">
      <c r="A222" s="77"/>
      <c r="B222" s="191" t="s">
        <v>518</v>
      </c>
      <c r="C222" s="192" t="s">
        <v>469</v>
      </c>
      <c r="D222" s="239" t="s">
        <v>519</v>
      </c>
      <c r="E222" s="27" t="s">
        <v>520</v>
      </c>
      <c r="F222" s="195">
        <v>1</v>
      </c>
      <c r="G222" s="196">
        <v>31</v>
      </c>
      <c r="H222" s="197"/>
      <c r="I222" s="198"/>
      <c r="J222" s="199"/>
      <c r="K222" s="504"/>
      <c r="L222" s="179"/>
      <c r="M222" s="201"/>
      <c r="N222" s="505"/>
      <c r="O222" s="203"/>
      <c r="P222" s="506"/>
      <c r="Q222" s="507"/>
      <c r="R222" s="508"/>
      <c r="S222" s="207"/>
      <c r="T222" s="208"/>
      <c r="U222" s="209"/>
      <c r="V222" s="509"/>
      <c r="W222" s="510"/>
      <c r="X222" s="302"/>
      <c r="Y222" s="212">
        <f t="shared" si="90"/>
        <v>0</v>
      </c>
      <c r="Z222" s="212">
        <f t="shared" si="91"/>
        <v>0</v>
      </c>
      <c r="AA222" s="213">
        <f t="shared" si="92"/>
        <v>0</v>
      </c>
      <c r="AB222" s="190"/>
      <c r="AC222" s="303">
        <v>3</v>
      </c>
      <c r="AD222" s="216">
        <f t="shared" si="93"/>
        <v>0</v>
      </c>
      <c r="AE222" s="217">
        <f t="shared" si="94"/>
        <v>0</v>
      </c>
      <c r="AF222" s="218"/>
      <c r="AG222" s="219"/>
      <c r="AH222" s="219"/>
      <c r="AI222" s="219">
        <f t="shared" si="103"/>
        <v>0</v>
      </c>
      <c r="AJ222" s="219"/>
      <c r="AK222" s="219"/>
      <c r="AL222" s="219"/>
      <c r="AM222" s="219"/>
      <c r="AN222" s="219"/>
      <c r="AO222" s="219"/>
      <c r="AP222" s="219"/>
      <c r="AQ222" s="219"/>
      <c r="AR222" s="219"/>
      <c r="AS222" s="219"/>
      <c r="AT222" s="219"/>
      <c r="AU222" s="219"/>
      <c r="AV222" s="219"/>
      <c r="AW222" s="221"/>
      <c r="AX222" s="219"/>
      <c r="AY222" s="219"/>
      <c r="AZ222" s="219"/>
      <c r="BA222" s="219"/>
      <c r="BB222" s="219"/>
      <c r="BC222" s="219">
        <f>5*Y222</f>
        <v>0</v>
      </c>
      <c r="BD222" s="219"/>
      <c r="BE222" s="219">
        <f t="shared" si="104"/>
        <v>0</v>
      </c>
      <c r="BF222" s="219"/>
      <c r="BG222" s="219"/>
      <c r="BH222" s="219"/>
      <c r="BI222" s="219"/>
      <c r="BJ222" s="219"/>
      <c r="BK222" s="219"/>
      <c r="BL222" s="221"/>
      <c r="BM222" s="219"/>
      <c r="BN222" s="238"/>
      <c r="BO222" s="238"/>
      <c r="BP222" s="238"/>
      <c r="BQ222" s="219">
        <f>1*Y222</f>
        <v>0</v>
      </c>
      <c r="BR222" s="238"/>
      <c r="BS222" s="238"/>
      <c r="BT222" s="75"/>
      <c r="BU222" s="75"/>
      <c r="BV222" s="76"/>
    </row>
    <row r="223" spans="1:74" ht="33" customHeight="1" x14ac:dyDescent="0.25">
      <c r="A223" s="77">
        <v>1</v>
      </c>
      <c r="B223" s="191" t="s">
        <v>521</v>
      </c>
      <c r="C223" s="192" t="s">
        <v>469</v>
      </c>
      <c r="D223" s="239" t="s">
        <v>522</v>
      </c>
      <c r="E223" s="455"/>
      <c r="F223" s="195">
        <v>20</v>
      </c>
      <c r="G223" s="196">
        <v>80</v>
      </c>
      <c r="H223" s="197"/>
      <c r="I223" s="443"/>
      <c r="J223" s="444"/>
      <c r="K223" s="445"/>
      <c r="L223" s="179"/>
      <c r="M223" s="446"/>
      <c r="N223" s="513"/>
      <c r="O223" s="27"/>
      <c r="P223" s="514"/>
      <c r="Q223" s="515"/>
      <c r="R223" s="516"/>
      <c r="S223" s="447"/>
      <c r="T223" s="448"/>
      <c r="U223" s="449"/>
      <c r="V223" s="517"/>
      <c r="W223" s="518"/>
      <c r="X223" s="302"/>
      <c r="Y223" s="212">
        <f t="shared" si="90"/>
        <v>0</v>
      </c>
      <c r="Z223" s="212">
        <f t="shared" si="91"/>
        <v>0</v>
      </c>
      <c r="AA223" s="213">
        <f t="shared" si="92"/>
        <v>0</v>
      </c>
      <c r="AB223" s="162"/>
      <c r="AC223" s="303">
        <v>2</v>
      </c>
      <c r="AD223" s="216">
        <f t="shared" si="93"/>
        <v>0</v>
      </c>
      <c r="AE223" s="217">
        <f t="shared" si="94"/>
        <v>0</v>
      </c>
      <c r="AF223" s="218"/>
      <c r="AG223" s="219"/>
      <c r="AH223" s="219"/>
      <c r="AI223" s="219"/>
      <c r="AJ223" s="219"/>
      <c r="AK223" s="219"/>
      <c r="AL223" s="219"/>
      <c r="AM223" s="219"/>
      <c r="AN223" s="219"/>
      <c r="AO223" s="219"/>
      <c r="AP223" s="219"/>
      <c r="AQ223" s="219"/>
      <c r="AR223" s="219"/>
      <c r="AS223" s="219"/>
      <c r="AT223" s="219"/>
      <c r="AU223" s="219"/>
      <c r="AV223" s="219"/>
      <c r="AW223" s="221"/>
      <c r="AX223" s="219"/>
      <c r="AY223" s="219"/>
      <c r="AZ223" s="219"/>
      <c r="BA223" s="219"/>
      <c r="BB223" s="219">
        <f>32*Y223</f>
        <v>0</v>
      </c>
      <c r="BC223" s="219"/>
      <c r="BD223" s="219"/>
      <c r="BE223" s="219"/>
      <c r="BF223" s="219">
        <f>14*Y223</f>
        <v>0</v>
      </c>
      <c r="BG223" s="219"/>
      <c r="BH223" s="219"/>
      <c r="BI223" s="219"/>
      <c r="BJ223" s="219"/>
      <c r="BK223" s="219"/>
      <c r="BL223" s="221"/>
      <c r="BM223" s="219">
        <f>20*Y223</f>
        <v>0</v>
      </c>
      <c r="BN223" s="238"/>
      <c r="BO223" s="238"/>
      <c r="BP223" s="238"/>
      <c r="BQ223" s="238"/>
      <c r="BR223" s="238"/>
      <c r="BS223" s="238"/>
      <c r="BT223" s="75"/>
      <c r="BU223" s="75"/>
      <c r="BV223" s="76"/>
    </row>
    <row r="224" spans="1:74" ht="30" customHeight="1" x14ac:dyDescent="0.2">
      <c r="A224" s="77"/>
      <c r="B224" s="191" t="s">
        <v>523</v>
      </c>
      <c r="C224" s="192" t="s">
        <v>469</v>
      </c>
      <c r="D224" s="239" t="s">
        <v>524</v>
      </c>
      <c r="E224" s="27" t="s">
        <v>525</v>
      </c>
      <c r="F224" s="195">
        <v>10</v>
      </c>
      <c r="G224" s="196">
        <v>235.9</v>
      </c>
      <c r="H224" s="197"/>
      <c r="I224" s="198"/>
      <c r="J224" s="199"/>
      <c r="K224" s="519"/>
      <c r="L224" s="179"/>
      <c r="M224" s="446"/>
      <c r="N224" s="513"/>
      <c r="O224" s="27"/>
      <c r="P224" s="514"/>
      <c r="Q224" s="515"/>
      <c r="R224" s="516"/>
      <c r="S224" s="447"/>
      <c r="T224" s="448"/>
      <c r="U224" s="449"/>
      <c r="V224" s="517"/>
      <c r="W224" s="518"/>
      <c r="X224" s="211"/>
      <c r="Y224" s="212">
        <f t="shared" si="90"/>
        <v>0</v>
      </c>
      <c r="Z224" s="212">
        <f t="shared" si="91"/>
        <v>0</v>
      </c>
      <c r="AA224" s="213">
        <f t="shared" si="92"/>
        <v>0</v>
      </c>
      <c r="AB224" s="171"/>
      <c r="AC224" s="215">
        <v>13.8</v>
      </c>
      <c r="AD224" s="216">
        <f t="shared" si="93"/>
        <v>0</v>
      </c>
      <c r="AE224" s="217">
        <f t="shared" si="94"/>
        <v>0</v>
      </c>
      <c r="AF224" s="218"/>
      <c r="AG224" s="219"/>
      <c r="AH224" s="219"/>
      <c r="AI224" s="219">
        <f t="shared" ref="AI224:AI225" si="105">1*Y224</f>
        <v>0</v>
      </c>
      <c r="AJ224" s="219">
        <f>6*Y224</f>
        <v>0</v>
      </c>
      <c r="AK224" s="219">
        <f>2*Y224</f>
        <v>0</v>
      </c>
      <c r="AL224" s="219">
        <f>1*Y224</f>
        <v>0</v>
      </c>
      <c r="AM224" s="219"/>
      <c r="AN224" s="219"/>
      <c r="AO224" s="219"/>
      <c r="AP224" s="219"/>
      <c r="AQ224" s="219"/>
      <c r="AR224" s="219"/>
      <c r="AS224" s="219"/>
      <c r="AT224" s="219"/>
      <c r="AU224" s="219"/>
      <c r="AV224" s="219"/>
      <c r="AW224" s="221"/>
      <c r="AX224" s="219"/>
      <c r="AY224" s="219"/>
      <c r="AZ224" s="219"/>
      <c r="BA224" s="219"/>
      <c r="BB224" s="219"/>
      <c r="BC224" s="219">
        <f>50*Y224</f>
        <v>0</v>
      </c>
      <c r="BD224" s="219"/>
      <c r="BE224" s="219"/>
      <c r="BF224" s="219"/>
      <c r="BG224" s="219"/>
      <c r="BH224" s="219"/>
      <c r="BI224" s="219"/>
      <c r="BJ224" s="219"/>
      <c r="BK224" s="219"/>
      <c r="BL224" s="221"/>
      <c r="BM224" s="219"/>
      <c r="BN224" s="238"/>
      <c r="BO224" s="238"/>
      <c r="BP224" s="238"/>
      <c r="BQ224" s="219">
        <f>10*Y224</f>
        <v>0</v>
      </c>
      <c r="BR224" s="238"/>
      <c r="BS224" s="238"/>
      <c r="BT224" s="75"/>
      <c r="BU224" s="75"/>
      <c r="BV224" s="76"/>
    </row>
    <row r="225" spans="1:74" ht="30" customHeight="1" x14ac:dyDescent="0.2">
      <c r="A225" s="77"/>
      <c r="B225" s="191" t="s">
        <v>526</v>
      </c>
      <c r="C225" s="192" t="s">
        <v>469</v>
      </c>
      <c r="D225" s="239" t="s">
        <v>527</v>
      </c>
      <c r="E225" s="27" t="s">
        <v>528</v>
      </c>
      <c r="F225" s="195">
        <v>3</v>
      </c>
      <c r="G225" s="196">
        <v>114</v>
      </c>
      <c r="H225" s="197"/>
      <c r="I225" s="198"/>
      <c r="J225" s="199"/>
      <c r="K225" s="519"/>
      <c r="L225" s="179"/>
      <c r="M225" s="201"/>
      <c r="N225" s="513"/>
      <c r="O225" s="27"/>
      <c r="P225" s="514"/>
      <c r="Q225" s="515"/>
      <c r="R225" s="516"/>
      <c r="S225" s="447"/>
      <c r="T225" s="448"/>
      <c r="U225" s="449"/>
      <c r="V225" s="517"/>
      <c r="W225" s="518"/>
      <c r="X225" s="211"/>
      <c r="Y225" s="212">
        <f t="shared" si="90"/>
        <v>0</v>
      </c>
      <c r="Z225" s="212">
        <f t="shared" si="91"/>
        <v>0</v>
      </c>
      <c r="AA225" s="213">
        <f t="shared" si="92"/>
        <v>0</v>
      </c>
      <c r="AB225" s="171"/>
      <c r="AC225" s="215">
        <v>6.8</v>
      </c>
      <c r="AD225" s="216">
        <f t="shared" si="93"/>
        <v>0</v>
      </c>
      <c r="AE225" s="217">
        <f t="shared" si="94"/>
        <v>0</v>
      </c>
      <c r="AF225" s="218"/>
      <c r="AG225" s="219"/>
      <c r="AH225" s="219"/>
      <c r="AI225" s="219">
        <f t="shared" si="105"/>
        <v>0</v>
      </c>
      <c r="AJ225" s="219">
        <f>2*Y225</f>
        <v>0</v>
      </c>
      <c r="AK225" s="219"/>
      <c r="AL225" s="219"/>
      <c r="AM225" s="219"/>
      <c r="AN225" s="219"/>
      <c r="AO225" s="219"/>
      <c r="AP225" s="219"/>
      <c r="AQ225" s="219"/>
      <c r="AR225" s="219"/>
      <c r="AS225" s="219"/>
      <c r="AT225" s="219"/>
      <c r="AU225" s="219"/>
      <c r="AV225" s="219"/>
      <c r="AW225" s="221"/>
      <c r="AX225" s="219"/>
      <c r="AY225" s="219"/>
      <c r="AZ225" s="219"/>
      <c r="BA225" s="219">
        <f>1*Y225</f>
        <v>0</v>
      </c>
      <c r="BB225" s="219"/>
      <c r="BC225" s="219">
        <f>16*Y225</f>
        <v>0</v>
      </c>
      <c r="BD225" s="219"/>
      <c r="BE225" s="219">
        <f>2*Y225</f>
        <v>0</v>
      </c>
      <c r="BF225" s="219"/>
      <c r="BG225" s="219"/>
      <c r="BH225" s="219"/>
      <c r="BI225" s="219"/>
      <c r="BJ225" s="219"/>
      <c r="BK225" s="219"/>
      <c r="BL225" s="221"/>
      <c r="BM225" s="219"/>
      <c r="BN225" s="238"/>
      <c r="BO225" s="238"/>
      <c r="BP225" s="238"/>
      <c r="BQ225" s="219">
        <f>3*Y225</f>
        <v>0</v>
      </c>
      <c r="BR225" s="238"/>
      <c r="BS225" s="238"/>
      <c r="BT225" s="75"/>
      <c r="BU225" s="75"/>
      <c r="BV225" s="76"/>
    </row>
    <row r="226" spans="1:74" ht="30" customHeight="1" x14ac:dyDescent="0.25">
      <c r="A226" s="77"/>
      <c r="B226" s="191" t="s">
        <v>529</v>
      </c>
      <c r="C226" s="192" t="s">
        <v>469</v>
      </c>
      <c r="D226" s="323" t="s">
        <v>530</v>
      </c>
      <c r="E226" s="236"/>
      <c r="F226" s="195">
        <f t="shared" ref="F226:G226" si="106">SUM(F205:F225)</f>
        <v>132</v>
      </c>
      <c r="G226" s="196">
        <f t="shared" si="106"/>
        <v>1891.4</v>
      </c>
      <c r="H226" s="197"/>
      <c r="I226" s="198"/>
      <c r="J226" s="199"/>
      <c r="K226" s="504"/>
      <c r="L226" s="179"/>
      <c r="M226" s="201"/>
      <c r="N226" s="505"/>
      <c r="O226" s="203"/>
      <c r="P226" s="506"/>
      <c r="Q226" s="520"/>
      <c r="R226" s="508"/>
      <c r="S226" s="207"/>
      <c r="T226" s="208"/>
      <c r="U226" s="209"/>
      <c r="V226" s="509"/>
      <c r="W226" s="510"/>
      <c r="X226" s="302"/>
      <c r="Y226" s="212">
        <f t="shared" si="90"/>
        <v>0</v>
      </c>
      <c r="Z226" s="212">
        <f t="shared" si="91"/>
        <v>0</v>
      </c>
      <c r="AA226" s="213">
        <f t="shared" si="92"/>
        <v>0</v>
      </c>
      <c r="AB226" s="190"/>
      <c r="AC226" s="303">
        <f>SUM(AC205:AC225)</f>
        <v>102.7</v>
      </c>
      <c r="AD226" s="216">
        <f t="shared" si="93"/>
        <v>0</v>
      </c>
      <c r="AE226" s="217">
        <f t="shared" si="94"/>
        <v>0</v>
      </c>
      <c r="AF226" s="218"/>
      <c r="AG226" s="219"/>
      <c r="AH226" s="219">
        <f>1*Y226</f>
        <v>0</v>
      </c>
      <c r="AI226" s="219">
        <f>30*Y226</f>
        <v>0</v>
      </c>
      <c r="AJ226" s="219">
        <f>19*Y226</f>
        <v>0</v>
      </c>
      <c r="AK226" s="219">
        <f>9*Y226</f>
        <v>0</v>
      </c>
      <c r="AL226" s="219">
        <f>8*Y226</f>
        <v>0</v>
      </c>
      <c r="AM226" s="219">
        <f>7*Y226</f>
        <v>0</v>
      </c>
      <c r="AN226" s="219">
        <f>5*Y226</f>
        <v>0</v>
      </c>
      <c r="AO226" s="219"/>
      <c r="AP226" s="219">
        <f>5*Y226</f>
        <v>0</v>
      </c>
      <c r="AQ226" s="219"/>
      <c r="AR226" s="219"/>
      <c r="AS226" s="219"/>
      <c r="AT226" s="219"/>
      <c r="AU226" s="219"/>
      <c r="AV226" s="219"/>
      <c r="AW226" s="221"/>
      <c r="AX226" s="219"/>
      <c r="AY226" s="219"/>
      <c r="AZ226" s="219"/>
      <c r="BA226" s="219">
        <f>9*Y226</f>
        <v>0</v>
      </c>
      <c r="BB226" s="219">
        <f>32*Y226</f>
        <v>0</v>
      </c>
      <c r="BC226" s="219">
        <f>99*Y226</f>
        <v>0</v>
      </c>
      <c r="BD226" s="219"/>
      <c r="BE226" s="219">
        <f>57*Y226</f>
        <v>0</v>
      </c>
      <c r="BF226" s="219">
        <f>14*Y226</f>
        <v>0</v>
      </c>
      <c r="BG226" s="219">
        <f>3*Y226</f>
        <v>0</v>
      </c>
      <c r="BH226" s="219"/>
      <c r="BI226" s="219">
        <f>1*Y226</f>
        <v>0</v>
      </c>
      <c r="BJ226" s="219"/>
      <c r="BK226" s="219"/>
      <c r="BL226" s="221"/>
      <c r="BM226" s="219">
        <f>25*Y226</f>
        <v>0</v>
      </c>
      <c r="BN226" s="219">
        <f>10*Y226</f>
        <v>0</v>
      </c>
      <c r="BO226" s="219">
        <f>40*Y226</f>
        <v>0</v>
      </c>
      <c r="BP226" s="219">
        <f>26*Y226</f>
        <v>0</v>
      </c>
      <c r="BQ226" s="219">
        <f>29*Y226</f>
        <v>0</v>
      </c>
      <c r="BR226" s="219">
        <f>2*Y226</f>
        <v>0</v>
      </c>
      <c r="BS226" s="238"/>
      <c r="BT226" s="75"/>
      <c r="BU226" s="75"/>
      <c r="BV226" s="76"/>
    </row>
    <row r="227" spans="1:74" ht="13.5" customHeight="1" x14ac:dyDescent="0.2">
      <c r="A227" s="77"/>
      <c r="B227" s="126"/>
      <c r="C227" s="122"/>
      <c r="D227" s="521"/>
      <c r="E227" s="522"/>
      <c r="F227" s="278"/>
      <c r="G227" s="451"/>
      <c r="H227" s="523"/>
      <c r="I227" s="523"/>
      <c r="J227" s="523"/>
      <c r="K227" s="523"/>
      <c r="L227" s="523"/>
      <c r="M227" s="523"/>
      <c r="N227" s="523"/>
      <c r="O227" s="523"/>
      <c r="P227" s="523"/>
      <c r="Q227" s="524"/>
      <c r="R227" s="523"/>
      <c r="S227" s="523"/>
      <c r="T227" s="523"/>
      <c r="U227" s="523"/>
      <c r="V227" s="523"/>
      <c r="W227" s="523"/>
      <c r="X227" s="302"/>
      <c r="Y227" s="281"/>
      <c r="Z227" s="281"/>
      <c r="AA227" s="281"/>
      <c r="AB227" s="282"/>
      <c r="AC227" s="281"/>
      <c r="AD227" s="283"/>
      <c r="AE227" s="283"/>
      <c r="AF227" s="218"/>
      <c r="AG227" s="281"/>
      <c r="AH227" s="281"/>
      <c r="AI227" s="281"/>
      <c r="AJ227" s="281"/>
      <c r="AK227" s="281"/>
      <c r="AL227" s="281"/>
      <c r="AM227" s="281"/>
      <c r="AN227" s="281"/>
      <c r="AO227" s="281"/>
      <c r="AP227" s="281"/>
      <c r="AQ227" s="281"/>
      <c r="AR227" s="281"/>
      <c r="AS227" s="281"/>
      <c r="AT227" s="281"/>
      <c r="AU227" s="281"/>
      <c r="AV227" s="281"/>
      <c r="AW227" s="221"/>
      <c r="AX227" s="221"/>
      <c r="AY227" s="221"/>
      <c r="AZ227" s="221"/>
      <c r="BA227" s="221"/>
      <c r="BB227" s="221"/>
      <c r="BC227" s="221"/>
      <c r="BD227" s="221"/>
      <c r="BE227" s="221"/>
      <c r="BF227" s="221"/>
      <c r="BG227" s="221"/>
      <c r="BH227" s="221"/>
      <c r="BI227" s="221"/>
      <c r="BJ227" s="221"/>
      <c r="BK227" s="221"/>
      <c r="BL227" s="221"/>
      <c r="BM227" s="221"/>
      <c r="BN227" s="221"/>
      <c r="BO227" s="221"/>
      <c r="BP227" s="221"/>
      <c r="BQ227" s="221"/>
      <c r="BR227" s="221"/>
      <c r="BS227" s="221"/>
      <c r="BT227" s="75"/>
      <c r="BU227" s="75"/>
      <c r="BV227" s="76"/>
    </row>
    <row r="228" spans="1:74" ht="45.75" customHeight="1" x14ac:dyDescent="0.2">
      <c r="A228" s="77"/>
      <c r="B228" s="285" t="s">
        <v>531</v>
      </c>
      <c r="C228" s="286"/>
      <c r="D228" s="287" t="s">
        <v>532</v>
      </c>
      <c r="E228" s="138"/>
      <c r="F228" s="315"/>
      <c r="G228" s="316"/>
      <c r="H228" s="316"/>
      <c r="I228" s="316"/>
      <c r="J228" s="316"/>
      <c r="K228" s="316"/>
      <c r="L228" s="316"/>
      <c r="M228" s="316"/>
      <c r="N228" s="316"/>
      <c r="O228" s="316"/>
      <c r="P228" s="316"/>
      <c r="Q228" s="316"/>
      <c r="R228" s="316"/>
      <c r="S228" s="316"/>
      <c r="T228" s="316"/>
      <c r="U228" s="316"/>
      <c r="V228" s="316"/>
      <c r="W228" s="317"/>
      <c r="X228" s="318"/>
      <c r="Y228" s="142"/>
      <c r="Z228" s="142"/>
      <c r="AA228" s="261"/>
      <c r="AB228" s="525"/>
      <c r="AC228" s="142"/>
      <c r="AD228" s="142"/>
      <c r="AE228" s="261"/>
      <c r="AF228" s="163"/>
      <c r="AG228" s="776" t="s">
        <v>57</v>
      </c>
      <c r="AH228" s="735"/>
      <c r="AI228" s="735"/>
      <c r="AJ228" s="735"/>
      <c r="AK228" s="735"/>
      <c r="AL228" s="735"/>
      <c r="AM228" s="735"/>
      <c r="AN228" s="735"/>
      <c r="AO228" s="735"/>
      <c r="AP228" s="735"/>
      <c r="AQ228" s="735"/>
      <c r="AR228" s="735"/>
      <c r="AS228" s="735"/>
      <c r="AT228" s="735"/>
      <c r="AU228" s="735"/>
      <c r="AV228" s="736"/>
      <c r="AW228" s="101"/>
      <c r="AX228" s="291"/>
      <c r="AY228" s="292"/>
      <c r="AZ228" s="293" t="s">
        <v>58</v>
      </c>
      <c r="BA228" s="294"/>
      <c r="BB228" s="294"/>
      <c r="BC228" s="294"/>
      <c r="BD228" s="294"/>
      <c r="BE228" s="294"/>
      <c r="BF228" s="294"/>
      <c r="BG228" s="294"/>
      <c r="BH228" s="294"/>
      <c r="BI228" s="294"/>
      <c r="BJ228" s="294"/>
      <c r="BK228" s="295"/>
      <c r="BL228" s="101"/>
      <c r="BM228" s="776" t="s">
        <v>59</v>
      </c>
      <c r="BN228" s="735"/>
      <c r="BO228" s="735"/>
      <c r="BP228" s="735"/>
      <c r="BQ228" s="735"/>
      <c r="BR228" s="735"/>
      <c r="BS228" s="736"/>
      <c r="BT228" s="75"/>
      <c r="BU228" s="75"/>
      <c r="BV228" s="76"/>
    </row>
    <row r="229" spans="1:74" ht="52.5" customHeight="1" x14ac:dyDescent="0.2">
      <c r="A229" s="77"/>
      <c r="B229" s="526"/>
      <c r="C229" s="122"/>
      <c r="D229" s="527"/>
      <c r="E229" s="122"/>
      <c r="F229" s="528"/>
      <c r="G229" s="529"/>
      <c r="H229" s="529"/>
      <c r="I229" s="529"/>
      <c r="J229" s="529"/>
      <c r="K229" s="529"/>
      <c r="L229" s="529"/>
      <c r="M229" s="529"/>
      <c r="N229" s="529"/>
      <c r="O229" s="529"/>
      <c r="P229" s="529"/>
      <c r="Q229" s="529"/>
      <c r="R229" s="529"/>
      <c r="S229" s="529"/>
      <c r="T229" s="529"/>
      <c r="U229" s="529"/>
      <c r="V229" s="529"/>
      <c r="W229" s="530"/>
      <c r="X229" s="211"/>
      <c r="Y229" s="786" t="s">
        <v>62</v>
      </c>
      <c r="Z229" s="786" t="s">
        <v>63</v>
      </c>
      <c r="AA229" s="787" t="s">
        <v>64</v>
      </c>
      <c r="AB229" s="171"/>
      <c r="AC229" s="786" t="s">
        <v>65</v>
      </c>
      <c r="AD229" s="786" t="s">
        <v>66</v>
      </c>
      <c r="AE229" s="787" t="s">
        <v>67</v>
      </c>
      <c r="AF229" s="163"/>
      <c r="AG229" s="786" t="s">
        <v>68</v>
      </c>
      <c r="AH229" s="786" t="s">
        <v>69</v>
      </c>
      <c r="AI229" s="786" t="s">
        <v>70</v>
      </c>
      <c r="AJ229" s="786" t="s">
        <v>71</v>
      </c>
      <c r="AK229" s="786" t="s">
        <v>72</v>
      </c>
      <c r="AL229" s="786" t="s">
        <v>73</v>
      </c>
      <c r="AM229" s="786" t="s">
        <v>74</v>
      </c>
      <c r="AN229" s="786" t="s">
        <v>75</v>
      </c>
      <c r="AO229" s="786" t="s">
        <v>76</v>
      </c>
      <c r="AP229" s="786" t="s">
        <v>77</v>
      </c>
      <c r="AQ229" s="786" t="s">
        <v>29</v>
      </c>
      <c r="AR229" s="786" t="s">
        <v>78</v>
      </c>
      <c r="AS229" s="786" t="s">
        <v>79</v>
      </c>
      <c r="AT229" s="786" t="s">
        <v>33</v>
      </c>
      <c r="AU229" s="786" t="s">
        <v>35</v>
      </c>
      <c r="AV229" s="787" t="s">
        <v>36</v>
      </c>
      <c r="AW229" s="101"/>
      <c r="AX229" s="531" t="s">
        <v>80</v>
      </c>
      <c r="AY229" s="532" t="s">
        <v>81</v>
      </c>
      <c r="AZ229" s="531" t="s">
        <v>80</v>
      </c>
      <c r="BA229" s="532" t="s">
        <v>81</v>
      </c>
      <c r="BB229" s="531" t="s">
        <v>80</v>
      </c>
      <c r="BC229" s="532" t="s">
        <v>81</v>
      </c>
      <c r="BD229" s="531" t="s">
        <v>80</v>
      </c>
      <c r="BE229" s="532" t="s">
        <v>81</v>
      </c>
      <c r="BF229" s="531" t="s">
        <v>80</v>
      </c>
      <c r="BG229" s="532" t="s">
        <v>81</v>
      </c>
      <c r="BH229" s="531" t="s">
        <v>80</v>
      </c>
      <c r="BI229" s="532" t="s">
        <v>81</v>
      </c>
      <c r="BJ229" s="531" t="s">
        <v>80</v>
      </c>
      <c r="BK229" s="532" t="s">
        <v>81</v>
      </c>
      <c r="BL229" s="101"/>
      <c r="BM229" s="778" t="s">
        <v>82</v>
      </c>
      <c r="BN229" s="778" t="s">
        <v>83</v>
      </c>
      <c r="BO229" s="778" t="s">
        <v>84</v>
      </c>
      <c r="BP229" s="778" t="s">
        <v>85</v>
      </c>
      <c r="BQ229" s="778" t="s">
        <v>86</v>
      </c>
      <c r="BR229" s="778" t="s">
        <v>87</v>
      </c>
      <c r="BS229" s="780" t="s">
        <v>88</v>
      </c>
      <c r="BT229" s="75"/>
      <c r="BU229" s="75"/>
      <c r="BV229" s="76"/>
    </row>
    <row r="230" spans="1:74" ht="73.5" customHeight="1" x14ac:dyDescent="0.2">
      <c r="A230" s="77"/>
      <c r="B230" s="439"/>
      <c r="C230" s="440" t="s">
        <v>90</v>
      </c>
      <c r="D230" s="161"/>
      <c r="E230" s="442" t="s">
        <v>91</v>
      </c>
      <c r="F230" s="442" t="s">
        <v>92</v>
      </c>
      <c r="G230" s="442" t="s">
        <v>93</v>
      </c>
      <c r="H230" s="175" t="s">
        <v>94</v>
      </c>
      <c r="I230" s="176" t="s">
        <v>95</v>
      </c>
      <c r="J230" s="177" t="s">
        <v>96</v>
      </c>
      <c r="K230" s="499" t="s">
        <v>459</v>
      </c>
      <c r="L230" s="179" t="s">
        <v>98</v>
      </c>
      <c r="M230" s="180" t="s">
        <v>99</v>
      </c>
      <c r="N230" s="500" t="s">
        <v>460</v>
      </c>
      <c r="O230" s="182" t="s">
        <v>461</v>
      </c>
      <c r="P230" s="442" t="s">
        <v>462</v>
      </c>
      <c r="Q230" s="185" t="s">
        <v>104</v>
      </c>
      <c r="R230" s="501" t="s">
        <v>463</v>
      </c>
      <c r="S230" s="186" t="s">
        <v>464</v>
      </c>
      <c r="T230" s="187" t="s">
        <v>465</v>
      </c>
      <c r="U230" s="188" t="s">
        <v>107</v>
      </c>
      <c r="V230" s="502" t="s">
        <v>466</v>
      </c>
      <c r="W230" s="503" t="s">
        <v>467</v>
      </c>
      <c r="X230" s="211"/>
      <c r="Y230" s="779"/>
      <c r="Z230" s="779"/>
      <c r="AA230" s="729"/>
      <c r="AB230" s="171"/>
      <c r="AC230" s="779"/>
      <c r="AD230" s="779"/>
      <c r="AE230" s="729"/>
      <c r="AF230" s="163"/>
      <c r="AG230" s="779"/>
      <c r="AH230" s="779"/>
      <c r="AI230" s="779"/>
      <c r="AJ230" s="779"/>
      <c r="AK230" s="779"/>
      <c r="AL230" s="779"/>
      <c r="AM230" s="779"/>
      <c r="AN230" s="779"/>
      <c r="AO230" s="779"/>
      <c r="AP230" s="779"/>
      <c r="AQ230" s="779"/>
      <c r="AR230" s="779"/>
      <c r="AS230" s="779"/>
      <c r="AT230" s="779"/>
      <c r="AU230" s="779"/>
      <c r="AV230" s="729"/>
      <c r="AW230" s="533"/>
      <c r="AX230" s="777" t="s">
        <v>110</v>
      </c>
      <c r="AY230" s="736"/>
      <c r="AZ230" s="777" t="s">
        <v>68</v>
      </c>
      <c r="BA230" s="736"/>
      <c r="BB230" s="777" t="s">
        <v>69</v>
      </c>
      <c r="BC230" s="736"/>
      <c r="BD230" s="777" t="s">
        <v>70</v>
      </c>
      <c r="BE230" s="736"/>
      <c r="BF230" s="777" t="s">
        <v>71</v>
      </c>
      <c r="BG230" s="736"/>
      <c r="BH230" s="777" t="s">
        <v>72</v>
      </c>
      <c r="BI230" s="736"/>
      <c r="BJ230" s="777" t="s">
        <v>73</v>
      </c>
      <c r="BK230" s="736"/>
      <c r="BL230" s="101"/>
      <c r="BM230" s="779"/>
      <c r="BN230" s="779"/>
      <c r="BO230" s="779"/>
      <c r="BP230" s="779"/>
      <c r="BQ230" s="779"/>
      <c r="BR230" s="779"/>
      <c r="BS230" s="729"/>
      <c r="BT230" s="75"/>
      <c r="BU230" s="75"/>
      <c r="BV230" s="76"/>
    </row>
    <row r="231" spans="1:74" ht="27" customHeight="1" x14ac:dyDescent="0.25">
      <c r="A231" s="77"/>
      <c r="B231" s="191" t="s">
        <v>533</v>
      </c>
      <c r="C231" s="192" t="s">
        <v>534</v>
      </c>
      <c r="D231" s="237" t="s">
        <v>535</v>
      </c>
      <c r="E231" s="305" t="s">
        <v>736</v>
      </c>
      <c r="F231" s="195">
        <v>3</v>
      </c>
      <c r="G231" s="304">
        <v>153</v>
      </c>
      <c r="H231" s="197"/>
      <c r="I231" s="198"/>
      <c r="J231" s="199"/>
      <c r="K231" s="504"/>
      <c r="L231" s="179"/>
      <c r="M231" s="201"/>
      <c r="N231" s="505"/>
      <c r="O231" s="203"/>
      <c r="P231" s="506"/>
      <c r="Q231" s="507"/>
      <c r="R231" s="508"/>
      <c r="S231" s="207"/>
      <c r="T231" s="208"/>
      <c r="U231" s="209"/>
      <c r="V231" s="509"/>
      <c r="W231" s="510"/>
      <c r="X231" s="211"/>
      <c r="Y231" s="212">
        <f t="shared" ref="Y231:Y242" si="107">H231+I231+J231+K231+M231+N231+O231+P231+Q231+R231+S231+T231+U231+V231+W231+L231</f>
        <v>0</v>
      </c>
      <c r="Z231" s="212">
        <f t="shared" ref="Z231:Z242" si="108">Y231*F231</f>
        <v>0</v>
      </c>
      <c r="AA231" s="213">
        <f t="shared" ref="AA231:AA242" si="109">G231*Y231</f>
        <v>0</v>
      </c>
      <c r="AB231" s="171"/>
      <c r="AC231" s="303">
        <v>9.4990000000000006</v>
      </c>
      <c r="AD231" s="216">
        <f t="shared" ref="AD231:AD242" si="110">AC231*Y231</f>
        <v>0</v>
      </c>
      <c r="AE231" s="217">
        <f t="shared" ref="AE231:AE242" si="111">AG231*0.26+AH231*0.32+AI231*0.36+AJ231*0.42+AK231*0.5+AL231*0.52+AM231*0.62+AN231*0.68+AO231*0.85+AP231*0.85+AR231*0.13+AT231*0.154+AV231*0.208+AZ231*0.04+BA231*0.04+BB231*0.06+BC231*0.09+BD231*0.07+BE231*0.11+BF231*0.08+BG231*0.19+BH231*0.09+BI231*0.22+BJ231*0.1+BK231*0.18</f>
        <v>0</v>
      </c>
      <c r="AF231" s="218"/>
      <c r="AG231" s="219"/>
      <c r="AH231" s="219"/>
      <c r="AI231" s="219"/>
      <c r="AJ231" s="219"/>
      <c r="AK231" s="219"/>
      <c r="AL231" s="219"/>
      <c r="AM231" s="219"/>
      <c r="AN231" s="219">
        <f>2*Y231</f>
        <v>0</v>
      </c>
      <c r="AO231" s="219"/>
      <c r="AP231" s="219"/>
      <c r="AQ231" s="219"/>
      <c r="AR231" s="219"/>
      <c r="AS231" s="219"/>
      <c r="AT231" s="219">
        <f>1*Y231</f>
        <v>0</v>
      </c>
      <c r="AU231" s="219"/>
      <c r="AV231" s="219"/>
      <c r="AW231" s="221"/>
      <c r="AX231" s="219"/>
      <c r="AY231" s="219"/>
      <c r="AZ231" s="219"/>
      <c r="BA231" s="219"/>
      <c r="BB231" s="219"/>
      <c r="BC231" s="219">
        <f>8*Y231</f>
        <v>0</v>
      </c>
      <c r="BD231" s="219"/>
      <c r="BE231" s="219">
        <f>4*Y231</f>
        <v>0</v>
      </c>
      <c r="BF231" s="219"/>
      <c r="BG231" s="219"/>
      <c r="BH231" s="219"/>
      <c r="BI231" s="219"/>
      <c r="BJ231" s="219"/>
      <c r="BK231" s="219"/>
      <c r="BL231" s="221"/>
      <c r="BM231" s="219"/>
      <c r="BN231" s="238"/>
      <c r="BO231" s="238"/>
      <c r="BP231" s="238"/>
      <c r="BQ231" s="219">
        <f>3*Y231</f>
        <v>0</v>
      </c>
      <c r="BR231" s="238"/>
      <c r="BS231" s="238"/>
      <c r="BT231" s="75"/>
      <c r="BU231" s="75"/>
      <c r="BV231" s="76"/>
    </row>
    <row r="232" spans="1:74" ht="27" customHeight="1" x14ac:dyDescent="0.25">
      <c r="A232" s="77"/>
      <c r="B232" s="191" t="s">
        <v>536</v>
      </c>
      <c r="C232" s="192" t="s">
        <v>534</v>
      </c>
      <c r="D232" s="237" t="s">
        <v>537</v>
      </c>
      <c r="E232" s="305" t="s">
        <v>737</v>
      </c>
      <c r="F232" s="195">
        <v>6</v>
      </c>
      <c r="G232" s="304">
        <v>233</v>
      </c>
      <c r="H232" s="197"/>
      <c r="I232" s="198"/>
      <c r="J232" s="199"/>
      <c r="K232" s="504"/>
      <c r="L232" s="179"/>
      <c r="M232" s="201"/>
      <c r="N232" s="505"/>
      <c r="O232" s="203"/>
      <c r="P232" s="506"/>
      <c r="Q232" s="507"/>
      <c r="R232" s="508"/>
      <c r="S232" s="207"/>
      <c r="T232" s="208"/>
      <c r="U232" s="209"/>
      <c r="V232" s="509"/>
      <c r="W232" s="510"/>
      <c r="X232" s="211"/>
      <c r="Y232" s="212">
        <f t="shared" si="107"/>
        <v>0</v>
      </c>
      <c r="Z232" s="212">
        <f t="shared" si="108"/>
        <v>0</v>
      </c>
      <c r="AA232" s="213">
        <f t="shared" si="109"/>
        <v>0</v>
      </c>
      <c r="AB232" s="171"/>
      <c r="AC232" s="303">
        <v>14.233000000000001</v>
      </c>
      <c r="AD232" s="216">
        <f t="shared" si="110"/>
        <v>0</v>
      </c>
      <c r="AE232" s="217">
        <f t="shared" si="111"/>
        <v>0</v>
      </c>
      <c r="AF232" s="218"/>
      <c r="AG232" s="219"/>
      <c r="AH232" s="219"/>
      <c r="AI232" s="219"/>
      <c r="AJ232" s="219"/>
      <c r="AK232" s="219"/>
      <c r="AL232" s="219">
        <f>3*Y232</f>
        <v>0</v>
      </c>
      <c r="AM232" s="219">
        <f>3*Y232</f>
        <v>0</v>
      </c>
      <c r="AN232" s="219"/>
      <c r="AO232" s="219"/>
      <c r="AP232" s="219"/>
      <c r="AQ232" s="219"/>
      <c r="AR232" s="219"/>
      <c r="AS232" s="219"/>
      <c r="AT232" s="219"/>
      <c r="AU232" s="219"/>
      <c r="AV232" s="219"/>
      <c r="AW232" s="221"/>
      <c r="AX232" s="219"/>
      <c r="AY232" s="219"/>
      <c r="AZ232" s="219"/>
      <c r="BA232" s="219"/>
      <c r="BB232" s="219"/>
      <c r="BC232" s="219">
        <f>5*Y232</f>
        <v>0</v>
      </c>
      <c r="BD232" s="219"/>
      <c r="BE232" s="219">
        <f>1*Y232</f>
        <v>0</v>
      </c>
      <c r="BF232" s="219"/>
      <c r="BG232" s="219"/>
      <c r="BH232" s="219"/>
      <c r="BI232" s="219"/>
      <c r="BJ232" s="219"/>
      <c r="BK232" s="219"/>
      <c r="BL232" s="221"/>
      <c r="BM232" s="219"/>
      <c r="BN232" s="238"/>
      <c r="BO232" s="238"/>
      <c r="BP232" s="238"/>
      <c r="BQ232" s="219">
        <f>6*Y232</f>
        <v>0</v>
      </c>
      <c r="BR232" s="219"/>
      <c r="BS232" s="238"/>
      <c r="BT232" s="75"/>
      <c r="BU232" s="75"/>
      <c r="BV232" s="76"/>
    </row>
    <row r="233" spans="1:74" ht="27" customHeight="1" x14ac:dyDescent="0.25">
      <c r="A233" s="77"/>
      <c r="B233" s="191" t="s">
        <v>538</v>
      </c>
      <c r="C233" s="192" t="s">
        <v>534</v>
      </c>
      <c r="D233" s="237" t="s">
        <v>539</v>
      </c>
      <c r="E233" s="305" t="s">
        <v>738</v>
      </c>
      <c r="F233" s="195">
        <v>12</v>
      </c>
      <c r="G233" s="304">
        <v>85</v>
      </c>
      <c r="H233" s="197"/>
      <c r="I233" s="198"/>
      <c r="J233" s="199"/>
      <c r="K233" s="504"/>
      <c r="L233" s="179"/>
      <c r="M233" s="201"/>
      <c r="N233" s="505"/>
      <c r="O233" s="203"/>
      <c r="P233" s="506"/>
      <c r="Q233" s="507"/>
      <c r="R233" s="508"/>
      <c r="S233" s="207"/>
      <c r="T233" s="208"/>
      <c r="U233" s="209"/>
      <c r="V233" s="509"/>
      <c r="W233" s="510"/>
      <c r="X233" s="211"/>
      <c r="Y233" s="212">
        <f t="shared" si="107"/>
        <v>0</v>
      </c>
      <c r="Z233" s="212">
        <f t="shared" si="108"/>
        <v>0</v>
      </c>
      <c r="AA233" s="213">
        <f t="shared" si="109"/>
        <v>0</v>
      </c>
      <c r="AB233" s="171"/>
      <c r="AC233" s="303">
        <v>3.387</v>
      </c>
      <c r="AD233" s="216">
        <f t="shared" si="110"/>
        <v>0</v>
      </c>
      <c r="AE233" s="217">
        <f t="shared" si="111"/>
        <v>0</v>
      </c>
      <c r="AF233" s="218"/>
      <c r="AG233" s="219"/>
      <c r="AH233" s="219">
        <f>3*Y233</f>
        <v>0</v>
      </c>
      <c r="AI233" s="219">
        <f>5*Y233</f>
        <v>0</v>
      </c>
      <c r="AJ233" s="219">
        <f>3*Y233</f>
        <v>0</v>
      </c>
      <c r="AK233" s="219">
        <f>1*Y233</f>
        <v>0</v>
      </c>
      <c r="AL233" s="219"/>
      <c r="AM233" s="219"/>
      <c r="AN233" s="219"/>
      <c r="AO233" s="219"/>
      <c r="AP233" s="219"/>
      <c r="AQ233" s="219"/>
      <c r="AR233" s="219"/>
      <c r="AS233" s="219"/>
      <c r="AT233" s="219"/>
      <c r="AU233" s="219"/>
      <c r="AV233" s="219"/>
      <c r="AW233" s="221"/>
      <c r="AX233" s="219"/>
      <c r="AY233" s="219"/>
      <c r="AZ233" s="219"/>
      <c r="BA233" s="219">
        <f>2*Y233</f>
        <v>0</v>
      </c>
      <c r="BB233" s="219"/>
      <c r="BC233" s="219">
        <f>8*Y233</f>
        <v>0</v>
      </c>
      <c r="BD233" s="219"/>
      <c r="BE233" s="219">
        <f>2*Y233</f>
        <v>0</v>
      </c>
      <c r="BF233" s="219"/>
      <c r="BG233" s="219"/>
      <c r="BH233" s="219"/>
      <c r="BI233" s="219"/>
      <c r="BJ233" s="219"/>
      <c r="BK233" s="219"/>
      <c r="BL233" s="221"/>
      <c r="BM233" s="219"/>
      <c r="BN233" s="219"/>
      <c r="BO233" s="219">
        <f>12*Y233</f>
        <v>0</v>
      </c>
      <c r="BP233" s="238"/>
      <c r="BQ233" s="219"/>
      <c r="BR233" s="219"/>
      <c r="BS233" s="238"/>
      <c r="BT233" s="75"/>
      <c r="BU233" s="75"/>
      <c r="BV233" s="76"/>
    </row>
    <row r="234" spans="1:74" ht="27" customHeight="1" x14ac:dyDescent="0.25">
      <c r="A234" s="77"/>
      <c r="B234" s="191" t="s">
        <v>540</v>
      </c>
      <c r="C234" s="192" t="s">
        <v>534</v>
      </c>
      <c r="D234" s="237" t="s">
        <v>541</v>
      </c>
      <c r="E234" s="305" t="s">
        <v>739</v>
      </c>
      <c r="F234" s="195">
        <v>6</v>
      </c>
      <c r="G234" s="304">
        <v>133</v>
      </c>
      <c r="H234" s="197"/>
      <c r="I234" s="198"/>
      <c r="J234" s="199"/>
      <c r="K234" s="504"/>
      <c r="L234" s="179"/>
      <c r="M234" s="201"/>
      <c r="N234" s="505"/>
      <c r="O234" s="203"/>
      <c r="P234" s="506"/>
      <c r="Q234" s="507"/>
      <c r="R234" s="508"/>
      <c r="S234" s="207"/>
      <c r="T234" s="208"/>
      <c r="U234" s="209"/>
      <c r="V234" s="509"/>
      <c r="W234" s="510"/>
      <c r="X234" s="211"/>
      <c r="Y234" s="212">
        <f t="shared" si="107"/>
        <v>0</v>
      </c>
      <c r="Z234" s="212">
        <f t="shared" si="108"/>
        <v>0</v>
      </c>
      <c r="AA234" s="213">
        <f t="shared" si="109"/>
        <v>0</v>
      </c>
      <c r="AB234" s="171"/>
      <c r="AC234" s="303">
        <v>7.3490000000000002</v>
      </c>
      <c r="AD234" s="216">
        <f t="shared" si="110"/>
        <v>0</v>
      </c>
      <c r="AE234" s="217">
        <f t="shared" si="111"/>
        <v>0</v>
      </c>
      <c r="AF234" s="218"/>
      <c r="AG234" s="219"/>
      <c r="AH234" s="219"/>
      <c r="AI234" s="219"/>
      <c r="AJ234" s="219">
        <f>2*Y234</f>
        <v>0</v>
      </c>
      <c r="AK234" s="219">
        <f>4*Y234</f>
        <v>0</v>
      </c>
      <c r="AL234" s="219"/>
      <c r="AM234" s="219"/>
      <c r="AN234" s="219"/>
      <c r="AO234" s="219"/>
      <c r="AP234" s="219"/>
      <c r="AQ234" s="219"/>
      <c r="AR234" s="219"/>
      <c r="AS234" s="219"/>
      <c r="AT234" s="219"/>
      <c r="AU234" s="219"/>
      <c r="AV234" s="219"/>
      <c r="AW234" s="221"/>
      <c r="AX234" s="219"/>
      <c r="AY234" s="219"/>
      <c r="AZ234" s="219"/>
      <c r="BA234" s="219">
        <f>3*Y234</f>
        <v>0</v>
      </c>
      <c r="BB234" s="219"/>
      <c r="BC234" s="219">
        <f>15*Y234</f>
        <v>0</v>
      </c>
      <c r="BD234" s="219"/>
      <c r="BE234" s="219"/>
      <c r="BF234" s="219"/>
      <c r="BG234" s="219"/>
      <c r="BH234" s="219"/>
      <c r="BI234" s="219"/>
      <c r="BJ234" s="219"/>
      <c r="BK234" s="219"/>
      <c r="BL234" s="221"/>
      <c r="BM234" s="219"/>
      <c r="BN234" s="238"/>
      <c r="BO234" s="238"/>
      <c r="BP234" s="238"/>
      <c r="BQ234" s="219">
        <f>6*Y234</f>
        <v>0</v>
      </c>
      <c r="BR234" s="219"/>
      <c r="BS234" s="238"/>
      <c r="BT234" s="75"/>
      <c r="BU234" s="75"/>
      <c r="BV234" s="76"/>
    </row>
    <row r="235" spans="1:74" ht="27" customHeight="1" x14ac:dyDescent="0.25">
      <c r="A235" s="77"/>
      <c r="B235" s="191" t="s">
        <v>542</v>
      </c>
      <c r="C235" s="192" t="s">
        <v>534</v>
      </c>
      <c r="D235" s="237" t="s">
        <v>543</v>
      </c>
      <c r="E235" s="305" t="s">
        <v>740</v>
      </c>
      <c r="F235" s="195">
        <v>3</v>
      </c>
      <c r="G235" s="304">
        <v>86</v>
      </c>
      <c r="H235" s="197"/>
      <c r="I235" s="198"/>
      <c r="J235" s="199"/>
      <c r="K235" s="504"/>
      <c r="L235" s="179"/>
      <c r="M235" s="201"/>
      <c r="N235" s="505"/>
      <c r="O235" s="203"/>
      <c r="P235" s="506"/>
      <c r="Q235" s="507"/>
      <c r="R235" s="508"/>
      <c r="S235" s="207"/>
      <c r="T235" s="208"/>
      <c r="U235" s="209"/>
      <c r="V235" s="509"/>
      <c r="W235" s="510"/>
      <c r="X235" s="211"/>
      <c r="Y235" s="212">
        <f t="shared" si="107"/>
        <v>0</v>
      </c>
      <c r="Z235" s="212">
        <f t="shared" si="108"/>
        <v>0</v>
      </c>
      <c r="AA235" s="213">
        <f t="shared" si="109"/>
        <v>0</v>
      </c>
      <c r="AB235" s="171"/>
      <c r="AC235" s="303">
        <v>4.9080000000000004</v>
      </c>
      <c r="AD235" s="216">
        <f t="shared" si="110"/>
        <v>0</v>
      </c>
      <c r="AE235" s="217">
        <f t="shared" si="111"/>
        <v>0</v>
      </c>
      <c r="AF235" s="218"/>
      <c r="AG235" s="219"/>
      <c r="AH235" s="219"/>
      <c r="AI235" s="219">
        <f>1*Y235</f>
        <v>0</v>
      </c>
      <c r="AJ235" s="219">
        <f>1*Y235</f>
        <v>0</v>
      </c>
      <c r="AK235" s="219"/>
      <c r="AL235" s="219"/>
      <c r="AM235" s="219">
        <f>1*Y235</f>
        <v>0</v>
      </c>
      <c r="AN235" s="219"/>
      <c r="AO235" s="219"/>
      <c r="AP235" s="219"/>
      <c r="AQ235" s="219"/>
      <c r="AR235" s="219"/>
      <c r="AS235" s="219"/>
      <c r="AT235" s="219"/>
      <c r="AU235" s="219"/>
      <c r="AV235" s="219"/>
      <c r="AW235" s="221"/>
      <c r="AX235" s="219"/>
      <c r="AY235" s="219"/>
      <c r="AZ235" s="219"/>
      <c r="BA235" s="219"/>
      <c r="BB235" s="219"/>
      <c r="BC235" s="219"/>
      <c r="BD235" s="219"/>
      <c r="BE235" s="219">
        <f>3*Y235</f>
        <v>0</v>
      </c>
      <c r="BF235" s="219"/>
      <c r="BG235" s="219"/>
      <c r="BH235" s="219"/>
      <c r="BI235" s="219"/>
      <c r="BJ235" s="219"/>
      <c r="BK235" s="219"/>
      <c r="BL235" s="221"/>
      <c r="BM235" s="219"/>
      <c r="BN235" s="238"/>
      <c r="BO235" s="238"/>
      <c r="BP235" s="238"/>
      <c r="BQ235" s="219">
        <f>3*Y235</f>
        <v>0</v>
      </c>
      <c r="BR235" s="219"/>
      <c r="BS235" s="238"/>
      <c r="BT235" s="75"/>
      <c r="BU235" s="75"/>
      <c r="BV235" s="76"/>
    </row>
    <row r="236" spans="1:74" ht="27" customHeight="1" x14ac:dyDescent="0.25">
      <c r="A236" s="77"/>
      <c r="B236" s="191" t="s">
        <v>544</v>
      </c>
      <c r="C236" s="192" t="s">
        <v>534</v>
      </c>
      <c r="D236" s="237" t="s">
        <v>545</v>
      </c>
      <c r="E236" s="305" t="s">
        <v>741</v>
      </c>
      <c r="F236" s="195">
        <v>6</v>
      </c>
      <c r="G236" s="304">
        <v>170</v>
      </c>
      <c r="H236" s="197"/>
      <c r="I236" s="198"/>
      <c r="J236" s="199"/>
      <c r="K236" s="504"/>
      <c r="L236" s="179"/>
      <c r="M236" s="201"/>
      <c r="N236" s="505"/>
      <c r="O236" s="203"/>
      <c r="P236" s="506"/>
      <c r="Q236" s="507"/>
      <c r="R236" s="508"/>
      <c r="S236" s="207"/>
      <c r="T236" s="208"/>
      <c r="U236" s="209"/>
      <c r="V236" s="509"/>
      <c r="W236" s="510"/>
      <c r="X236" s="211"/>
      <c r="Y236" s="212">
        <f t="shared" si="107"/>
        <v>0</v>
      </c>
      <c r="Z236" s="212">
        <f t="shared" si="108"/>
        <v>0</v>
      </c>
      <c r="AA236" s="213">
        <f t="shared" si="109"/>
        <v>0</v>
      </c>
      <c r="AB236" s="171"/>
      <c r="AC236" s="303">
        <v>10</v>
      </c>
      <c r="AD236" s="216">
        <f t="shared" si="110"/>
        <v>0</v>
      </c>
      <c r="AE236" s="217">
        <f t="shared" si="111"/>
        <v>0</v>
      </c>
      <c r="AF236" s="218"/>
      <c r="AG236" s="219"/>
      <c r="AH236" s="219">
        <f t="shared" ref="AH236:AH237" si="112">4*Y236</f>
        <v>0</v>
      </c>
      <c r="AI236" s="219"/>
      <c r="AJ236" s="219"/>
      <c r="AK236" s="219">
        <f>2*Y236</f>
        <v>0</v>
      </c>
      <c r="AL236" s="219"/>
      <c r="AM236" s="219"/>
      <c r="AN236" s="219"/>
      <c r="AO236" s="219"/>
      <c r="AP236" s="219"/>
      <c r="AQ236" s="219"/>
      <c r="AR236" s="219"/>
      <c r="AS236" s="219"/>
      <c r="AT236" s="219"/>
      <c r="AU236" s="219"/>
      <c r="AV236" s="219"/>
      <c r="AW236" s="221"/>
      <c r="AX236" s="219"/>
      <c r="AY236" s="219"/>
      <c r="AZ236" s="219"/>
      <c r="BA236" s="219">
        <f>12*Y236</f>
        <v>0</v>
      </c>
      <c r="BB236" s="219"/>
      <c r="BC236" s="219">
        <f>10*Y236</f>
        <v>0</v>
      </c>
      <c r="BD236" s="219"/>
      <c r="BE236" s="219">
        <f>1*Y236</f>
        <v>0</v>
      </c>
      <c r="BF236" s="219"/>
      <c r="BG236" s="219"/>
      <c r="BH236" s="219"/>
      <c r="BI236" s="219"/>
      <c r="BJ236" s="219"/>
      <c r="BK236" s="219"/>
      <c r="BL236" s="221"/>
      <c r="BM236" s="219"/>
      <c r="BN236" s="238"/>
      <c r="BO236" s="238"/>
      <c r="BP236" s="238"/>
      <c r="BQ236" s="219">
        <f>6*Y236</f>
        <v>0</v>
      </c>
      <c r="BR236" s="219"/>
      <c r="BS236" s="238"/>
      <c r="BT236" s="75"/>
      <c r="BU236" s="75"/>
      <c r="BV236" s="76"/>
    </row>
    <row r="237" spans="1:74" ht="27" customHeight="1" x14ac:dyDescent="0.25">
      <c r="A237" s="77"/>
      <c r="B237" s="191" t="s">
        <v>546</v>
      </c>
      <c r="C237" s="192" t="s">
        <v>534</v>
      </c>
      <c r="D237" s="237" t="s">
        <v>547</v>
      </c>
      <c r="E237" s="305" t="s">
        <v>742</v>
      </c>
      <c r="F237" s="195">
        <v>12</v>
      </c>
      <c r="G237" s="304">
        <v>70</v>
      </c>
      <c r="H237" s="197"/>
      <c r="I237" s="198"/>
      <c r="J237" s="199"/>
      <c r="K237" s="504"/>
      <c r="L237" s="179"/>
      <c r="M237" s="201"/>
      <c r="N237" s="505"/>
      <c r="O237" s="203"/>
      <c r="P237" s="506"/>
      <c r="Q237" s="507"/>
      <c r="R237" s="508"/>
      <c r="S237" s="207"/>
      <c r="T237" s="208"/>
      <c r="U237" s="209"/>
      <c r="V237" s="509"/>
      <c r="W237" s="510"/>
      <c r="X237" s="211"/>
      <c r="Y237" s="212">
        <f t="shared" si="107"/>
        <v>0</v>
      </c>
      <c r="Z237" s="212">
        <f t="shared" si="108"/>
        <v>0</v>
      </c>
      <c r="AA237" s="213">
        <f t="shared" si="109"/>
        <v>0</v>
      </c>
      <c r="AB237" s="171"/>
      <c r="AC237" s="303">
        <v>2.37</v>
      </c>
      <c r="AD237" s="216">
        <f t="shared" si="110"/>
        <v>0</v>
      </c>
      <c r="AE237" s="217">
        <f t="shared" si="111"/>
        <v>0</v>
      </c>
      <c r="AF237" s="218"/>
      <c r="AG237" s="219"/>
      <c r="AH237" s="219">
        <f t="shared" si="112"/>
        <v>0</v>
      </c>
      <c r="AI237" s="219">
        <f>8*Y237</f>
        <v>0</v>
      </c>
      <c r="AJ237" s="219"/>
      <c r="AK237" s="219"/>
      <c r="AL237" s="219"/>
      <c r="AM237" s="219"/>
      <c r="AN237" s="219"/>
      <c r="AO237" s="219"/>
      <c r="AP237" s="219"/>
      <c r="AQ237" s="219"/>
      <c r="AR237" s="219"/>
      <c r="AS237" s="219"/>
      <c r="AT237" s="219"/>
      <c r="AU237" s="219"/>
      <c r="AV237" s="219"/>
      <c r="AW237" s="221"/>
      <c r="AX237" s="219"/>
      <c r="AY237" s="219"/>
      <c r="AZ237" s="219"/>
      <c r="BA237" s="219"/>
      <c r="BB237" s="219"/>
      <c r="BC237" s="219">
        <f>12*Y237</f>
        <v>0</v>
      </c>
      <c r="BD237" s="219"/>
      <c r="BE237" s="219"/>
      <c r="BF237" s="219"/>
      <c r="BG237" s="219"/>
      <c r="BH237" s="219"/>
      <c r="BI237" s="219"/>
      <c r="BJ237" s="219"/>
      <c r="BK237" s="219"/>
      <c r="BL237" s="221"/>
      <c r="BM237" s="219"/>
      <c r="BN237" s="219">
        <f>12*Y237</f>
        <v>0</v>
      </c>
      <c r="BO237" s="238"/>
      <c r="BP237" s="238"/>
      <c r="BQ237" s="219"/>
      <c r="BR237" s="219"/>
      <c r="BS237" s="238"/>
      <c r="BT237" s="75"/>
      <c r="BU237" s="75"/>
      <c r="BV237" s="76"/>
    </row>
    <row r="238" spans="1:74" ht="27" customHeight="1" x14ac:dyDescent="0.25">
      <c r="A238" s="77"/>
      <c r="B238" s="191" t="s">
        <v>548</v>
      </c>
      <c r="C238" s="192" t="s">
        <v>534</v>
      </c>
      <c r="D238" s="237" t="s">
        <v>549</v>
      </c>
      <c r="E238" s="305" t="s">
        <v>743</v>
      </c>
      <c r="F238" s="195">
        <v>3</v>
      </c>
      <c r="G238" s="304">
        <v>246</v>
      </c>
      <c r="H238" s="197"/>
      <c r="I238" s="198"/>
      <c r="J238" s="199"/>
      <c r="K238" s="504"/>
      <c r="L238" s="179"/>
      <c r="M238" s="201"/>
      <c r="N238" s="505"/>
      <c r="O238" s="203"/>
      <c r="P238" s="506"/>
      <c r="Q238" s="507"/>
      <c r="R238" s="508"/>
      <c r="S238" s="207"/>
      <c r="T238" s="208"/>
      <c r="U238" s="209"/>
      <c r="V238" s="509"/>
      <c r="W238" s="510"/>
      <c r="X238" s="211"/>
      <c r="Y238" s="212">
        <f t="shared" si="107"/>
        <v>0</v>
      </c>
      <c r="Z238" s="212">
        <f t="shared" si="108"/>
        <v>0</v>
      </c>
      <c r="AA238" s="213">
        <f t="shared" si="109"/>
        <v>0</v>
      </c>
      <c r="AB238" s="171"/>
      <c r="AC238" s="303">
        <v>15.506</v>
      </c>
      <c r="AD238" s="216">
        <f t="shared" si="110"/>
        <v>0</v>
      </c>
      <c r="AE238" s="217">
        <f t="shared" si="111"/>
        <v>0</v>
      </c>
      <c r="AF238" s="218"/>
      <c r="AG238" s="219"/>
      <c r="AH238" s="219"/>
      <c r="AI238" s="219"/>
      <c r="AJ238" s="219"/>
      <c r="AK238" s="219">
        <f>1*Y238</f>
        <v>0</v>
      </c>
      <c r="AL238" s="219"/>
      <c r="AM238" s="219">
        <f>1*Y238</f>
        <v>0</v>
      </c>
      <c r="AN238" s="219"/>
      <c r="AO238" s="219"/>
      <c r="AP238" s="219">
        <f>1*Y238</f>
        <v>0</v>
      </c>
      <c r="AQ238" s="219"/>
      <c r="AR238" s="219"/>
      <c r="AS238" s="219"/>
      <c r="AT238" s="219"/>
      <c r="AU238" s="219"/>
      <c r="AV238" s="219"/>
      <c r="AW238" s="221"/>
      <c r="AX238" s="219"/>
      <c r="AY238" s="219"/>
      <c r="AZ238" s="219"/>
      <c r="BA238" s="219"/>
      <c r="BB238" s="219"/>
      <c r="BC238" s="219">
        <f>9*Y238</f>
        <v>0</v>
      </c>
      <c r="BD238" s="219"/>
      <c r="BE238" s="219">
        <f>3*Y238</f>
        <v>0</v>
      </c>
      <c r="BF238" s="219"/>
      <c r="BG238" s="219"/>
      <c r="BH238" s="219"/>
      <c r="BI238" s="219"/>
      <c r="BJ238" s="219"/>
      <c r="BK238" s="219"/>
      <c r="BL238" s="221"/>
      <c r="BM238" s="219"/>
      <c r="BN238" s="238"/>
      <c r="BO238" s="238"/>
      <c r="BP238" s="238"/>
      <c r="BQ238" s="219"/>
      <c r="BR238" s="219"/>
      <c r="BS238" s="219">
        <f>3*Y238</f>
        <v>0</v>
      </c>
      <c r="BT238" s="75"/>
      <c r="BU238" s="75"/>
      <c r="BV238" s="76"/>
    </row>
    <row r="239" spans="1:74" ht="27" customHeight="1" x14ac:dyDescent="0.25">
      <c r="A239" s="77"/>
      <c r="B239" s="191" t="s">
        <v>550</v>
      </c>
      <c r="C239" s="192" t="s">
        <v>534</v>
      </c>
      <c r="D239" s="237" t="s">
        <v>551</v>
      </c>
      <c r="E239" s="305" t="s">
        <v>744</v>
      </c>
      <c r="F239" s="195">
        <v>12</v>
      </c>
      <c r="G239" s="304">
        <v>425</v>
      </c>
      <c r="H239" s="197"/>
      <c r="I239" s="198"/>
      <c r="J239" s="199"/>
      <c r="K239" s="504"/>
      <c r="L239" s="179"/>
      <c r="M239" s="201"/>
      <c r="N239" s="505"/>
      <c r="O239" s="203"/>
      <c r="P239" s="506"/>
      <c r="Q239" s="507"/>
      <c r="R239" s="508"/>
      <c r="S239" s="207"/>
      <c r="T239" s="208"/>
      <c r="U239" s="209"/>
      <c r="V239" s="509"/>
      <c r="W239" s="510"/>
      <c r="X239" s="211"/>
      <c r="Y239" s="212">
        <f t="shared" si="107"/>
        <v>0</v>
      </c>
      <c r="Z239" s="212">
        <f t="shared" si="108"/>
        <v>0</v>
      </c>
      <c r="AA239" s="213">
        <f t="shared" si="109"/>
        <v>0</v>
      </c>
      <c r="AB239" s="171"/>
      <c r="AC239" s="303">
        <v>25.192</v>
      </c>
      <c r="AD239" s="216">
        <f t="shared" si="110"/>
        <v>0</v>
      </c>
      <c r="AE239" s="217">
        <f t="shared" si="111"/>
        <v>0</v>
      </c>
      <c r="AF239" s="218"/>
      <c r="AG239" s="219"/>
      <c r="AH239" s="219"/>
      <c r="AI239" s="219">
        <f>1*Y239</f>
        <v>0</v>
      </c>
      <c r="AJ239" s="219">
        <f>9*Y239</f>
        <v>0</v>
      </c>
      <c r="AK239" s="219">
        <f>2*Y239</f>
        <v>0</v>
      </c>
      <c r="AL239" s="219"/>
      <c r="AM239" s="219"/>
      <c r="AN239" s="219"/>
      <c r="AO239" s="219"/>
      <c r="AP239" s="219"/>
      <c r="AQ239" s="219"/>
      <c r="AR239" s="219"/>
      <c r="AS239" s="219"/>
      <c r="AT239" s="219"/>
      <c r="AU239" s="219"/>
      <c r="AV239" s="219"/>
      <c r="AW239" s="221"/>
      <c r="AX239" s="219"/>
      <c r="AY239" s="219"/>
      <c r="AZ239" s="219"/>
      <c r="BA239" s="219"/>
      <c r="BB239" s="219"/>
      <c r="BC239" s="219">
        <f t="shared" ref="BC239:BC240" si="113">4*Y239</f>
        <v>0</v>
      </c>
      <c r="BD239" s="219"/>
      <c r="BE239" s="219">
        <f>8*Y239</f>
        <v>0</v>
      </c>
      <c r="BF239" s="219"/>
      <c r="BG239" s="219"/>
      <c r="BH239" s="219"/>
      <c r="BI239" s="219"/>
      <c r="BJ239" s="219"/>
      <c r="BK239" s="219"/>
      <c r="BL239" s="221"/>
      <c r="BM239" s="219"/>
      <c r="BN239" s="238"/>
      <c r="BO239" s="238"/>
      <c r="BP239" s="238"/>
      <c r="BQ239" s="219">
        <f>12*Y239</f>
        <v>0</v>
      </c>
      <c r="BR239" s="219"/>
      <c r="BS239" s="238"/>
      <c r="BT239" s="75"/>
      <c r="BU239" s="75"/>
      <c r="BV239" s="76"/>
    </row>
    <row r="240" spans="1:74" ht="27" customHeight="1" x14ac:dyDescent="0.25">
      <c r="A240" s="77"/>
      <c r="B240" s="191" t="s">
        <v>552</v>
      </c>
      <c r="C240" s="192" t="s">
        <v>534</v>
      </c>
      <c r="D240" s="237" t="s">
        <v>553</v>
      </c>
      <c r="E240" s="305" t="s">
        <v>745</v>
      </c>
      <c r="F240" s="195">
        <v>6</v>
      </c>
      <c r="G240" s="304">
        <v>180</v>
      </c>
      <c r="H240" s="197"/>
      <c r="I240" s="198"/>
      <c r="J240" s="199"/>
      <c r="K240" s="504"/>
      <c r="L240" s="179"/>
      <c r="M240" s="201"/>
      <c r="N240" s="505"/>
      <c r="O240" s="203"/>
      <c r="P240" s="506"/>
      <c r="Q240" s="507"/>
      <c r="R240" s="508"/>
      <c r="S240" s="207"/>
      <c r="T240" s="208"/>
      <c r="U240" s="209"/>
      <c r="V240" s="509"/>
      <c r="W240" s="510"/>
      <c r="X240" s="211"/>
      <c r="Y240" s="212">
        <f t="shared" si="107"/>
        <v>0</v>
      </c>
      <c r="Z240" s="212">
        <f t="shared" si="108"/>
        <v>0</v>
      </c>
      <c r="AA240" s="213">
        <f t="shared" si="109"/>
        <v>0</v>
      </c>
      <c r="AB240" s="171"/>
      <c r="AC240" s="303">
        <v>10.663</v>
      </c>
      <c r="AD240" s="216">
        <f t="shared" si="110"/>
        <v>0</v>
      </c>
      <c r="AE240" s="217">
        <f t="shared" si="111"/>
        <v>0</v>
      </c>
      <c r="AF240" s="218"/>
      <c r="AG240" s="219"/>
      <c r="AH240" s="219"/>
      <c r="AI240" s="219">
        <f>3*Y240</f>
        <v>0</v>
      </c>
      <c r="AJ240" s="219">
        <f>3*Y240</f>
        <v>0</v>
      </c>
      <c r="AK240" s="219"/>
      <c r="AL240" s="219"/>
      <c r="AM240" s="219"/>
      <c r="AN240" s="219"/>
      <c r="AO240" s="219"/>
      <c r="AP240" s="219"/>
      <c r="AQ240" s="219"/>
      <c r="AR240" s="219"/>
      <c r="AS240" s="219"/>
      <c r="AT240" s="219"/>
      <c r="AU240" s="219"/>
      <c r="AV240" s="219"/>
      <c r="AW240" s="221"/>
      <c r="AX240" s="219"/>
      <c r="AY240" s="219"/>
      <c r="AZ240" s="219"/>
      <c r="BA240" s="219"/>
      <c r="BB240" s="219"/>
      <c r="BC240" s="219">
        <f t="shared" si="113"/>
        <v>0</v>
      </c>
      <c r="BD240" s="219"/>
      <c r="BE240" s="219">
        <f>2*Y240</f>
        <v>0</v>
      </c>
      <c r="BF240" s="219"/>
      <c r="BG240" s="219"/>
      <c r="BH240" s="219"/>
      <c r="BI240" s="219"/>
      <c r="BJ240" s="219"/>
      <c r="BK240" s="219"/>
      <c r="BL240" s="221"/>
      <c r="BM240" s="219"/>
      <c r="BN240" s="238"/>
      <c r="BO240" s="238"/>
      <c r="BP240" s="238"/>
      <c r="BQ240" s="219">
        <f>6*Y240</f>
        <v>0</v>
      </c>
      <c r="BR240" s="219"/>
      <c r="BS240" s="238"/>
      <c r="BT240" s="75"/>
      <c r="BU240" s="75"/>
      <c r="BV240" s="76"/>
    </row>
    <row r="241" spans="1:74" ht="27" customHeight="1" x14ac:dyDescent="0.25">
      <c r="A241" s="77"/>
      <c r="B241" s="191" t="s">
        <v>554</v>
      </c>
      <c r="C241" s="192" t="s">
        <v>534</v>
      </c>
      <c r="D241" s="237" t="s">
        <v>555</v>
      </c>
      <c r="E241" s="305" t="s">
        <v>746</v>
      </c>
      <c r="F241" s="195">
        <v>3</v>
      </c>
      <c r="G241" s="304">
        <v>215</v>
      </c>
      <c r="H241" s="197"/>
      <c r="I241" s="198"/>
      <c r="J241" s="199"/>
      <c r="K241" s="504"/>
      <c r="L241" s="179"/>
      <c r="M241" s="201"/>
      <c r="N241" s="505"/>
      <c r="O241" s="203"/>
      <c r="P241" s="506"/>
      <c r="Q241" s="507"/>
      <c r="R241" s="508"/>
      <c r="S241" s="207"/>
      <c r="T241" s="208"/>
      <c r="U241" s="209"/>
      <c r="V241" s="509"/>
      <c r="W241" s="510"/>
      <c r="X241" s="211"/>
      <c r="Y241" s="212">
        <f t="shared" si="107"/>
        <v>0</v>
      </c>
      <c r="Z241" s="212">
        <f t="shared" si="108"/>
        <v>0</v>
      </c>
      <c r="AA241" s="213">
        <f t="shared" si="109"/>
        <v>0</v>
      </c>
      <c r="AB241" s="171"/>
      <c r="AC241" s="303">
        <v>13.263999999999999</v>
      </c>
      <c r="AD241" s="216">
        <f t="shared" si="110"/>
        <v>0</v>
      </c>
      <c r="AE241" s="217">
        <f t="shared" si="111"/>
        <v>0</v>
      </c>
      <c r="AF241" s="218"/>
      <c r="AG241" s="219"/>
      <c r="AH241" s="219"/>
      <c r="AI241" s="219"/>
      <c r="AJ241" s="219"/>
      <c r="AK241" s="219">
        <f>2*Y241</f>
        <v>0</v>
      </c>
      <c r="AL241" s="219">
        <f>1*Y241</f>
        <v>0</v>
      </c>
      <c r="AM241" s="219"/>
      <c r="AN241" s="219"/>
      <c r="AO241" s="219"/>
      <c r="AP241" s="219"/>
      <c r="AQ241" s="219"/>
      <c r="AR241" s="219"/>
      <c r="AS241" s="219"/>
      <c r="AT241" s="219"/>
      <c r="AU241" s="219"/>
      <c r="AV241" s="219"/>
      <c r="AW241" s="221"/>
      <c r="AX241" s="219"/>
      <c r="AY241" s="219"/>
      <c r="AZ241" s="219"/>
      <c r="BA241" s="219"/>
      <c r="BB241" s="219"/>
      <c r="BC241" s="219">
        <f>8*Y241</f>
        <v>0</v>
      </c>
      <c r="BD241" s="219"/>
      <c r="BE241" s="219">
        <f>4*Y241</f>
        <v>0</v>
      </c>
      <c r="BF241" s="219"/>
      <c r="BG241" s="219"/>
      <c r="BH241" s="219"/>
      <c r="BI241" s="219"/>
      <c r="BJ241" s="219"/>
      <c r="BK241" s="219"/>
      <c r="BL241" s="221"/>
      <c r="BM241" s="219"/>
      <c r="BN241" s="238"/>
      <c r="BO241" s="238"/>
      <c r="BP241" s="238"/>
      <c r="BQ241" s="219"/>
      <c r="BR241" s="219"/>
      <c r="BS241" s="219">
        <f>3*Y241</f>
        <v>0</v>
      </c>
      <c r="BT241" s="75"/>
      <c r="BU241" s="75"/>
      <c r="BV241" s="76"/>
    </row>
    <row r="242" spans="1:74" ht="27" customHeight="1" x14ac:dyDescent="0.2">
      <c r="A242" s="77"/>
      <c r="B242" s="191" t="s">
        <v>390</v>
      </c>
      <c r="C242" s="192" t="s">
        <v>534</v>
      </c>
      <c r="D242" s="323" t="s">
        <v>556</v>
      </c>
      <c r="E242" s="182"/>
      <c r="F242" s="307">
        <f t="shared" ref="F242:G242" si="114">SUM(F231:F241)</f>
        <v>72</v>
      </c>
      <c r="G242" s="307">
        <f t="shared" si="114"/>
        <v>1996</v>
      </c>
      <c r="H242" s="197"/>
      <c r="I242" s="198"/>
      <c r="J242" s="199"/>
      <c r="K242" s="504"/>
      <c r="L242" s="179"/>
      <c r="M242" s="201"/>
      <c r="N242" s="505"/>
      <c r="O242" s="203"/>
      <c r="P242" s="506"/>
      <c r="Q242" s="507"/>
      <c r="R242" s="508"/>
      <c r="S242" s="207"/>
      <c r="T242" s="208"/>
      <c r="U242" s="209"/>
      <c r="V242" s="509"/>
      <c r="W242" s="510"/>
      <c r="X242" s="211"/>
      <c r="Y242" s="212">
        <f t="shared" si="107"/>
        <v>0</v>
      </c>
      <c r="Z242" s="212">
        <f t="shared" si="108"/>
        <v>0</v>
      </c>
      <c r="AA242" s="213">
        <f t="shared" si="109"/>
        <v>0</v>
      </c>
      <c r="AB242" s="190"/>
      <c r="AC242" s="215">
        <f>SUM(AC231:AC241)</f>
        <v>116.37100000000001</v>
      </c>
      <c r="AD242" s="216">
        <f t="shared" si="110"/>
        <v>0</v>
      </c>
      <c r="AE242" s="217">
        <f t="shared" si="111"/>
        <v>0</v>
      </c>
      <c r="AF242" s="218"/>
      <c r="AG242" s="219"/>
      <c r="AH242" s="219">
        <f>11*Y242</f>
        <v>0</v>
      </c>
      <c r="AI242" s="219">
        <f>18*Y242</f>
        <v>0</v>
      </c>
      <c r="AJ242" s="219">
        <f>19*Y242</f>
        <v>0</v>
      </c>
      <c r="AK242" s="219">
        <f>18*Y242</f>
        <v>0</v>
      </c>
      <c r="AL242" s="219">
        <f>8*Y242</f>
        <v>0</v>
      </c>
      <c r="AM242" s="219">
        <f>10*Y242</f>
        <v>0</v>
      </c>
      <c r="AN242" s="219">
        <f>3*Y242</f>
        <v>0</v>
      </c>
      <c r="AO242" s="219"/>
      <c r="AP242" s="219">
        <f>10*Y242</f>
        <v>0</v>
      </c>
      <c r="AQ242" s="219"/>
      <c r="AR242" s="219"/>
      <c r="AS242" s="219"/>
      <c r="AT242" s="219">
        <f>1*Y242</f>
        <v>0</v>
      </c>
      <c r="AU242" s="219"/>
      <c r="AV242" s="219">
        <f>1*Y242</f>
        <v>0</v>
      </c>
      <c r="AW242" s="221"/>
      <c r="AX242" s="219"/>
      <c r="AY242" s="219"/>
      <c r="AZ242" s="219"/>
      <c r="BA242" s="219">
        <f>29*Y242</f>
        <v>0</v>
      </c>
      <c r="BB242" s="219"/>
      <c r="BC242" s="219">
        <f>151*Y242</f>
        <v>0</v>
      </c>
      <c r="BD242" s="219"/>
      <c r="BE242" s="219">
        <f>51*Y242</f>
        <v>0</v>
      </c>
      <c r="BF242" s="219"/>
      <c r="BG242" s="219">
        <f>1*Y242</f>
        <v>0</v>
      </c>
      <c r="BH242" s="219"/>
      <c r="BI242" s="219"/>
      <c r="BJ242" s="219"/>
      <c r="BK242" s="219"/>
      <c r="BL242" s="221"/>
      <c r="BM242" s="219">
        <f>0*Y242</f>
        <v>0</v>
      </c>
      <c r="BN242" s="219">
        <f>12*Y242</f>
        <v>0</v>
      </c>
      <c r="BO242" s="219">
        <f>12*Y242</f>
        <v>0</v>
      </c>
      <c r="BP242" s="219">
        <f>0*Y242</f>
        <v>0</v>
      </c>
      <c r="BQ242" s="219">
        <f>42*Y242</f>
        <v>0</v>
      </c>
      <c r="BR242" s="219">
        <f>12*Y242</f>
        <v>0</v>
      </c>
      <c r="BS242" s="219">
        <f>21*Y242</f>
        <v>0</v>
      </c>
      <c r="BT242" s="75"/>
      <c r="BU242" s="75"/>
      <c r="BV242" s="76"/>
    </row>
    <row r="243" spans="1:74" ht="42" customHeight="1" x14ac:dyDescent="0.2">
      <c r="A243" s="77"/>
      <c r="B243" s="285" t="s">
        <v>557</v>
      </c>
      <c r="C243" s="286"/>
      <c r="D243" s="534" t="s">
        <v>558</v>
      </c>
      <c r="E243" s="535"/>
      <c r="F243" s="289"/>
      <c r="G243" s="289"/>
      <c r="H243" s="289"/>
      <c r="I243" s="289"/>
      <c r="J243" s="289"/>
      <c r="K243" s="289"/>
      <c r="L243" s="289"/>
      <c r="M243" s="289"/>
      <c r="N243" s="289"/>
      <c r="O243" s="289"/>
      <c r="P243" s="289"/>
      <c r="Q243" s="536"/>
      <c r="R243" s="289"/>
      <c r="S243" s="289"/>
      <c r="T243" s="289"/>
      <c r="U243" s="289"/>
      <c r="V243" s="289"/>
      <c r="W243" s="290"/>
      <c r="X243" s="537"/>
      <c r="Y243" s="289"/>
      <c r="Z243" s="289"/>
      <c r="AA243" s="290"/>
      <c r="AB243" s="214"/>
      <c r="AC243" s="438"/>
      <c r="AD243" s="289"/>
      <c r="AE243" s="261"/>
      <c r="AF243" s="163"/>
      <c r="AG243" s="776" t="s">
        <v>57</v>
      </c>
      <c r="AH243" s="735"/>
      <c r="AI243" s="735"/>
      <c r="AJ243" s="735"/>
      <c r="AK243" s="735"/>
      <c r="AL243" s="735"/>
      <c r="AM243" s="735"/>
      <c r="AN243" s="735"/>
      <c r="AO243" s="735"/>
      <c r="AP243" s="735"/>
      <c r="AQ243" s="735"/>
      <c r="AR243" s="735"/>
      <c r="AS243" s="735"/>
      <c r="AT243" s="735"/>
      <c r="AU243" s="735"/>
      <c r="AV243" s="736"/>
      <c r="AW243" s="101"/>
      <c r="AX243" s="291"/>
      <c r="AY243" s="292"/>
      <c r="AZ243" s="293" t="s">
        <v>58</v>
      </c>
      <c r="BA243" s="294"/>
      <c r="BB243" s="294"/>
      <c r="BC243" s="294"/>
      <c r="BD243" s="294"/>
      <c r="BE243" s="294"/>
      <c r="BF243" s="294"/>
      <c r="BG243" s="294"/>
      <c r="BH243" s="294"/>
      <c r="BI243" s="294"/>
      <c r="BJ243" s="294"/>
      <c r="BK243" s="295"/>
      <c r="BL243" s="101"/>
      <c r="BM243" s="776" t="s">
        <v>59</v>
      </c>
      <c r="BN243" s="735"/>
      <c r="BO243" s="735"/>
      <c r="BP243" s="735"/>
      <c r="BQ243" s="735"/>
      <c r="BR243" s="735"/>
      <c r="BS243" s="736"/>
      <c r="BT243" s="75"/>
      <c r="BU243" s="75"/>
      <c r="BV243" s="76"/>
    </row>
    <row r="244" spans="1:74" ht="18.75" customHeight="1" x14ac:dyDescent="0.2">
      <c r="A244" s="77"/>
      <c r="B244" s="793"/>
      <c r="C244" s="738"/>
      <c r="D244" s="738"/>
      <c r="E244" s="738"/>
      <c r="F244" s="738"/>
      <c r="G244" s="738"/>
      <c r="H244" s="738"/>
      <c r="I244" s="738"/>
      <c r="J244" s="738"/>
      <c r="K244" s="738"/>
      <c r="L244" s="738"/>
      <c r="M244" s="738"/>
      <c r="N244" s="738"/>
      <c r="O244" s="738"/>
      <c r="P244" s="738"/>
      <c r="Q244" s="738"/>
      <c r="R244" s="738"/>
      <c r="S244" s="738"/>
      <c r="T244" s="738"/>
      <c r="U244" s="738"/>
      <c r="V244" s="738"/>
      <c r="W244" s="731"/>
      <c r="X244" s="302"/>
      <c r="Y244" s="523"/>
      <c r="Z244" s="523"/>
      <c r="AA244" s="523"/>
      <c r="AB244" s="523"/>
      <c r="AC244" s="523"/>
      <c r="AD244" s="523"/>
      <c r="AE244" s="523"/>
      <c r="AF244" s="163"/>
      <c r="AG244" s="786" t="s">
        <v>68</v>
      </c>
      <c r="AH244" s="786" t="s">
        <v>69</v>
      </c>
      <c r="AI244" s="786" t="s">
        <v>70</v>
      </c>
      <c r="AJ244" s="786" t="s">
        <v>71</v>
      </c>
      <c r="AK244" s="786" t="s">
        <v>72</v>
      </c>
      <c r="AL244" s="786" t="s">
        <v>73</v>
      </c>
      <c r="AM244" s="786" t="s">
        <v>74</v>
      </c>
      <c r="AN244" s="786" t="s">
        <v>75</v>
      </c>
      <c r="AO244" s="786" t="s">
        <v>76</v>
      </c>
      <c r="AP244" s="786" t="s">
        <v>77</v>
      </c>
      <c r="AQ244" s="786" t="s">
        <v>29</v>
      </c>
      <c r="AR244" s="786" t="s">
        <v>78</v>
      </c>
      <c r="AS244" s="786" t="s">
        <v>79</v>
      </c>
      <c r="AT244" s="786" t="s">
        <v>33</v>
      </c>
      <c r="AU244" s="786" t="s">
        <v>35</v>
      </c>
      <c r="AV244" s="787" t="s">
        <v>36</v>
      </c>
      <c r="AW244" s="101"/>
      <c r="AX244" s="781" t="s">
        <v>80</v>
      </c>
      <c r="AY244" s="781" t="s">
        <v>81</v>
      </c>
      <c r="AZ244" s="781" t="s">
        <v>80</v>
      </c>
      <c r="BA244" s="781" t="s">
        <v>81</v>
      </c>
      <c r="BB244" s="781" t="s">
        <v>80</v>
      </c>
      <c r="BC244" s="781" t="s">
        <v>81</v>
      </c>
      <c r="BD244" s="781" t="s">
        <v>80</v>
      </c>
      <c r="BE244" s="781" t="s">
        <v>81</v>
      </c>
      <c r="BF244" s="781" t="s">
        <v>80</v>
      </c>
      <c r="BG244" s="781" t="s">
        <v>81</v>
      </c>
      <c r="BH244" s="781" t="s">
        <v>80</v>
      </c>
      <c r="BI244" s="781" t="s">
        <v>81</v>
      </c>
      <c r="BJ244" s="781" t="s">
        <v>80</v>
      </c>
      <c r="BK244" s="783" t="s">
        <v>81</v>
      </c>
      <c r="BL244" s="101"/>
      <c r="BM244" s="778" t="s">
        <v>82</v>
      </c>
      <c r="BN244" s="778" t="s">
        <v>83</v>
      </c>
      <c r="BO244" s="778" t="s">
        <v>84</v>
      </c>
      <c r="BP244" s="778" t="s">
        <v>85</v>
      </c>
      <c r="BQ244" s="778" t="s">
        <v>86</v>
      </c>
      <c r="BR244" s="778" t="s">
        <v>87</v>
      </c>
      <c r="BS244" s="780" t="s">
        <v>88</v>
      </c>
      <c r="BT244" s="75"/>
      <c r="BU244" s="75"/>
      <c r="BV244" s="76"/>
    </row>
    <row r="245" spans="1:74" ht="45.75" customHeight="1" x14ac:dyDescent="0.2">
      <c r="A245" s="77"/>
      <c r="B245" s="732"/>
      <c r="C245" s="739"/>
      <c r="D245" s="739"/>
      <c r="E245" s="739"/>
      <c r="F245" s="739"/>
      <c r="G245" s="739"/>
      <c r="H245" s="739"/>
      <c r="I245" s="739"/>
      <c r="J245" s="739"/>
      <c r="K245" s="739"/>
      <c r="L245" s="739"/>
      <c r="M245" s="739"/>
      <c r="N245" s="739"/>
      <c r="O245" s="739"/>
      <c r="P245" s="739"/>
      <c r="Q245" s="739"/>
      <c r="R245" s="739"/>
      <c r="S245" s="739"/>
      <c r="T245" s="739"/>
      <c r="U245" s="739"/>
      <c r="V245" s="739"/>
      <c r="W245" s="733"/>
      <c r="X245" s="302"/>
      <c r="Y245" s="786" t="s">
        <v>62</v>
      </c>
      <c r="Z245" s="786" t="s">
        <v>63</v>
      </c>
      <c r="AA245" s="787" t="s">
        <v>64</v>
      </c>
      <c r="AB245" s="162"/>
      <c r="AC245" s="786" t="s">
        <v>62</v>
      </c>
      <c r="AD245" s="786" t="s">
        <v>63</v>
      </c>
      <c r="AE245" s="787" t="s">
        <v>64</v>
      </c>
      <c r="AF245" s="163"/>
      <c r="AG245" s="785"/>
      <c r="AH245" s="785"/>
      <c r="AI245" s="785"/>
      <c r="AJ245" s="785"/>
      <c r="AK245" s="785"/>
      <c r="AL245" s="785"/>
      <c r="AM245" s="785"/>
      <c r="AN245" s="785"/>
      <c r="AO245" s="785"/>
      <c r="AP245" s="785"/>
      <c r="AQ245" s="785"/>
      <c r="AR245" s="785"/>
      <c r="AS245" s="785"/>
      <c r="AT245" s="785"/>
      <c r="AU245" s="785"/>
      <c r="AV245" s="768"/>
      <c r="AW245" s="101"/>
      <c r="AX245" s="779"/>
      <c r="AY245" s="782"/>
      <c r="AZ245" s="779"/>
      <c r="BA245" s="782"/>
      <c r="BB245" s="779"/>
      <c r="BC245" s="782"/>
      <c r="BD245" s="779"/>
      <c r="BE245" s="782"/>
      <c r="BF245" s="779"/>
      <c r="BG245" s="782"/>
      <c r="BH245" s="779"/>
      <c r="BI245" s="782"/>
      <c r="BJ245" s="779"/>
      <c r="BK245" s="784"/>
      <c r="BL245" s="101"/>
      <c r="BM245" s="785"/>
      <c r="BN245" s="785"/>
      <c r="BO245" s="785"/>
      <c r="BP245" s="785"/>
      <c r="BQ245" s="785"/>
      <c r="BR245" s="785"/>
      <c r="BS245" s="768"/>
      <c r="BT245" s="75"/>
      <c r="BU245" s="75"/>
      <c r="BV245" s="76"/>
    </row>
    <row r="246" spans="1:74" ht="73.5" customHeight="1" x14ac:dyDescent="0.2">
      <c r="A246" s="77"/>
      <c r="B246" s="439"/>
      <c r="C246" s="440" t="s">
        <v>90</v>
      </c>
      <c r="D246" s="161"/>
      <c r="E246" s="442" t="s">
        <v>91</v>
      </c>
      <c r="F246" s="442" t="s">
        <v>92</v>
      </c>
      <c r="G246" s="442" t="s">
        <v>93</v>
      </c>
      <c r="H246" s="175" t="s">
        <v>94</v>
      </c>
      <c r="I246" s="176" t="s">
        <v>95</v>
      </c>
      <c r="J246" s="177" t="s">
        <v>96</v>
      </c>
      <c r="K246" s="499" t="s">
        <v>459</v>
      </c>
      <c r="L246" s="179" t="s">
        <v>98</v>
      </c>
      <c r="M246" s="180" t="s">
        <v>99</v>
      </c>
      <c r="N246" s="500" t="s">
        <v>460</v>
      </c>
      <c r="O246" s="182" t="s">
        <v>461</v>
      </c>
      <c r="P246" s="442" t="s">
        <v>462</v>
      </c>
      <c r="Q246" s="185" t="s">
        <v>104</v>
      </c>
      <c r="R246" s="501" t="s">
        <v>463</v>
      </c>
      <c r="S246" s="186" t="s">
        <v>464</v>
      </c>
      <c r="T246" s="187" t="s">
        <v>465</v>
      </c>
      <c r="U246" s="188" t="s">
        <v>107</v>
      </c>
      <c r="V246" s="502" t="s">
        <v>466</v>
      </c>
      <c r="W246" s="503" t="s">
        <v>467</v>
      </c>
      <c r="X246" s="302"/>
      <c r="Y246" s="779"/>
      <c r="Z246" s="779"/>
      <c r="AA246" s="729"/>
      <c r="AB246" s="171"/>
      <c r="AC246" s="779"/>
      <c r="AD246" s="779"/>
      <c r="AE246" s="729"/>
      <c r="AF246" s="163"/>
      <c r="AG246" s="779"/>
      <c r="AH246" s="779"/>
      <c r="AI246" s="779"/>
      <c r="AJ246" s="779"/>
      <c r="AK246" s="779"/>
      <c r="AL246" s="779"/>
      <c r="AM246" s="779"/>
      <c r="AN246" s="779"/>
      <c r="AO246" s="779"/>
      <c r="AP246" s="779"/>
      <c r="AQ246" s="779"/>
      <c r="AR246" s="779"/>
      <c r="AS246" s="779"/>
      <c r="AT246" s="779"/>
      <c r="AU246" s="779"/>
      <c r="AV246" s="729"/>
      <c r="AW246" s="101"/>
      <c r="AX246" s="777" t="s">
        <v>110</v>
      </c>
      <c r="AY246" s="736"/>
      <c r="AZ246" s="777" t="s">
        <v>68</v>
      </c>
      <c r="BA246" s="736"/>
      <c r="BB246" s="777" t="s">
        <v>69</v>
      </c>
      <c r="BC246" s="736"/>
      <c r="BD246" s="777" t="s">
        <v>70</v>
      </c>
      <c r="BE246" s="736"/>
      <c r="BF246" s="777" t="s">
        <v>71</v>
      </c>
      <c r="BG246" s="736"/>
      <c r="BH246" s="777" t="s">
        <v>72</v>
      </c>
      <c r="BI246" s="736"/>
      <c r="BJ246" s="777" t="s">
        <v>73</v>
      </c>
      <c r="BK246" s="736"/>
      <c r="BL246" s="101"/>
      <c r="BM246" s="779"/>
      <c r="BN246" s="779"/>
      <c r="BO246" s="779"/>
      <c r="BP246" s="779"/>
      <c r="BQ246" s="779"/>
      <c r="BR246" s="779"/>
      <c r="BS246" s="729"/>
      <c r="BT246" s="75"/>
      <c r="BU246" s="75"/>
      <c r="BV246" s="76"/>
    </row>
    <row r="247" spans="1:74" ht="30" customHeight="1" x14ac:dyDescent="0.25">
      <c r="A247" s="77"/>
      <c r="B247" s="192" t="s">
        <v>559</v>
      </c>
      <c r="C247" s="192" t="s">
        <v>560</v>
      </c>
      <c r="D247" s="239" t="s">
        <v>561</v>
      </c>
      <c r="E247" s="192"/>
      <c r="F247" s="195">
        <v>30</v>
      </c>
      <c r="G247" s="196">
        <v>151</v>
      </c>
      <c r="H247" s="197"/>
      <c r="I247" s="198"/>
      <c r="J247" s="199"/>
      <c r="K247" s="504"/>
      <c r="L247" s="179"/>
      <c r="M247" s="201"/>
      <c r="N247" s="505"/>
      <c r="O247" s="203"/>
      <c r="P247" s="506"/>
      <c r="Q247" s="507"/>
      <c r="R247" s="508"/>
      <c r="S247" s="207"/>
      <c r="T247" s="208"/>
      <c r="U247" s="209"/>
      <c r="V247" s="509"/>
      <c r="W247" s="510"/>
      <c r="X247" s="302"/>
      <c r="Y247" s="212">
        <f t="shared" ref="Y247:Y255" si="115">H247+I247+J247+K247+M247+N247+O247+P247+Q247+R247+S247+T247+U247+V247+W247+L247</f>
        <v>0</v>
      </c>
      <c r="Z247" s="212">
        <f t="shared" ref="Z247:Z255" si="116">Y247*F247</f>
        <v>0</v>
      </c>
      <c r="AA247" s="213">
        <f t="shared" ref="AA247:AA255" si="117">G247*Y247</f>
        <v>0</v>
      </c>
      <c r="AB247" s="171"/>
      <c r="AC247" s="303">
        <v>5.9</v>
      </c>
      <c r="AD247" s="216">
        <f t="shared" ref="AD247:AD255" si="118">AC247*Y247</f>
        <v>0</v>
      </c>
      <c r="AE247" s="217">
        <f t="shared" ref="AE247:AE255" si="119">AG247*0.26+AH247*0.32+AI247*0.36+AJ247*0.42+AK247*0.5+AL247*0.52+AM247*0.62+AN247*0.68+AO247*0.85+AP247*0.85+AR247*0.13+AT247*0.154+AV247*0.208+AZ247*0.04+BA247*0.04+BB247*0.06+BC247*0.09+BD247*0.07+BE247*0.11+BF247*0.08+BG247*0.19+BH247*0.09+BI247*0.22+BJ247*0.1+BK247*0.18</f>
        <v>0</v>
      </c>
      <c r="AF247" s="218"/>
      <c r="AG247" s="219"/>
      <c r="AH247" s="219">
        <f>21*Y247</f>
        <v>0</v>
      </c>
      <c r="AI247" s="219">
        <f>9*Y247</f>
        <v>0</v>
      </c>
      <c r="AJ247" s="219"/>
      <c r="AK247" s="219"/>
      <c r="AL247" s="219"/>
      <c r="AM247" s="219"/>
      <c r="AN247" s="219"/>
      <c r="AO247" s="219"/>
      <c r="AP247" s="219"/>
      <c r="AQ247" s="219"/>
      <c r="AR247" s="219"/>
      <c r="AS247" s="219"/>
      <c r="AT247" s="219"/>
      <c r="AU247" s="219"/>
      <c r="AV247" s="219"/>
      <c r="AW247" s="221"/>
      <c r="AX247" s="219"/>
      <c r="AY247" s="219"/>
      <c r="AZ247" s="219">
        <f>8*Y247</f>
        <v>0</v>
      </c>
      <c r="BA247" s="219"/>
      <c r="BB247" s="219">
        <f>22*Y247</f>
        <v>0</v>
      </c>
      <c r="BC247" s="219"/>
      <c r="BD247" s="219"/>
      <c r="BE247" s="219"/>
      <c r="BF247" s="219"/>
      <c r="BG247" s="219"/>
      <c r="BH247" s="219"/>
      <c r="BI247" s="219"/>
      <c r="BJ247" s="219"/>
      <c r="BK247" s="219"/>
      <c r="BL247" s="221"/>
      <c r="BM247" s="219"/>
      <c r="BN247" s="219">
        <f>30*Y247</f>
        <v>0</v>
      </c>
      <c r="BO247" s="238"/>
      <c r="BP247" s="238"/>
      <c r="BQ247" s="238"/>
      <c r="BR247" s="238"/>
      <c r="BS247" s="238"/>
      <c r="BT247" s="75"/>
      <c r="BU247" s="75"/>
      <c r="BV247" s="76"/>
    </row>
    <row r="248" spans="1:74" ht="30" customHeight="1" x14ac:dyDescent="0.25">
      <c r="A248" s="77"/>
      <c r="B248" s="191" t="s">
        <v>562</v>
      </c>
      <c r="C248" s="192" t="s">
        <v>560</v>
      </c>
      <c r="D248" s="239" t="s">
        <v>563</v>
      </c>
      <c r="E248" s="192"/>
      <c r="F248" s="195">
        <v>22</v>
      </c>
      <c r="G248" s="196">
        <v>182.5</v>
      </c>
      <c r="H248" s="197"/>
      <c r="I248" s="198"/>
      <c r="J248" s="199"/>
      <c r="K248" s="504"/>
      <c r="L248" s="179"/>
      <c r="M248" s="201"/>
      <c r="N248" s="505"/>
      <c r="O248" s="203"/>
      <c r="P248" s="506"/>
      <c r="Q248" s="507"/>
      <c r="R248" s="508"/>
      <c r="S248" s="207"/>
      <c r="T248" s="208"/>
      <c r="U248" s="209"/>
      <c r="V248" s="509"/>
      <c r="W248" s="510"/>
      <c r="X248" s="302"/>
      <c r="Y248" s="212">
        <f t="shared" si="115"/>
        <v>0</v>
      </c>
      <c r="Z248" s="212">
        <f t="shared" si="116"/>
        <v>0</v>
      </c>
      <c r="AA248" s="213">
        <f t="shared" si="117"/>
        <v>0</v>
      </c>
      <c r="AB248" s="171"/>
      <c r="AC248" s="303">
        <v>9.3000000000000007</v>
      </c>
      <c r="AD248" s="216">
        <f t="shared" si="118"/>
        <v>0</v>
      </c>
      <c r="AE248" s="217">
        <f t="shared" si="119"/>
        <v>0</v>
      </c>
      <c r="AF248" s="218"/>
      <c r="AG248" s="219"/>
      <c r="AH248" s="219"/>
      <c r="AI248" s="219">
        <f>13*Y248</f>
        <v>0</v>
      </c>
      <c r="AJ248" s="219">
        <f>9*Y248</f>
        <v>0</v>
      </c>
      <c r="AK248" s="219"/>
      <c r="AL248" s="219"/>
      <c r="AM248" s="219"/>
      <c r="AN248" s="219"/>
      <c r="AO248" s="219"/>
      <c r="AP248" s="219"/>
      <c r="AQ248" s="219"/>
      <c r="AR248" s="219"/>
      <c r="AS248" s="219"/>
      <c r="AT248" s="219"/>
      <c r="AU248" s="219"/>
      <c r="AV248" s="219"/>
      <c r="AW248" s="221"/>
      <c r="AX248" s="219"/>
      <c r="AY248" s="219"/>
      <c r="AZ248" s="219"/>
      <c r="BA248" s="219"/>
      <c r="BB248" s="219">
        <f>16*Y248</f>
        <v>0</v>
      </c>
      <c r="BC248" s="219"/>
      <c r="BD248" s="219">
        <f>6*Y248</f>
        <v>0</v>
      </c>
      <c r="BE248" s="219"/>
      <c r="BF248" s="219"/>
      <c r="BG248" s="219"/>
      <c r="BH248" s="219"/>
      <c r="BI248" s="219"/>
      <c r="BJ248" s="219"/>
      <c r="BK248" s="219"/>
      <c r="BL248" s="221"/>
      <c r="BM248" s="219"/>
      <c r="BN248" s="238"/>
      <c r="BO248" s="219">
        <f>22*Y248</f>
        <v>0</v>
      </c>
      <c r="BP248" s="238"/>
      <c r="BQ248" s="238"/>
      <c r="BR248" s="238"/>
      <c r="BS248" s="238"/>
      <c r="BT248" s="75"/>
      <c r="BU248" s="75"/>
      <c r="BV248" s="76"/>
    </row>
    <row r="249" spans="1:74" ht="30" customHeight="1" x14ac:dyDescent="0.25">
      <c r="A249" s="77"/>
      <c r="B249" s="191" t="s">
        <v>564</v>
      </c>
      <c r="C249" s="192" t="s">
        <v>560</v>
      </c>
      <c r="D249" s="239" t="s">
        <v>565</v>
      </c>
      <c r="E249" s="192"/>
      <c r="F249" s="195">
        <v>10</v>
      </c>
      <c r="G249" s="196">
        <v>111</v>
      </c>
      <c r="H249" s="197"/>
      <c r="I249" s="198"/>
      <c r="J249" s="199"/>
      <c r="K249" s="504"/>
      <c r="L249" s="179"/>
      <c r="M249" s="201"/>
      <c r="N249" s="505"/>
      <c r="O249" s="203"/>
      <c r="P249" s="506"/>
      <c r="Q249" s="507"/>
      <c r="R249" s="508"/>
      <c r="S249" s="207"/>
      <c r="T249" s="208"/>
      <c r="U249" s="209"/>
      <c r="V249" s="509"/>
      <c r="W249" s="510"/>
      <c r="X249" s="302"/>
      <c r="Y249" s="212">
        <f t="shared" si="115"/>
        <v>0</v>
      </c>
      <c r="Z249" s="212">
        <f t="shared" si="116"/>
        <v>0</v>
      </c>
      <c r="AA249" s="213">
        <f t="shared" si="117"/>
        <v>0</v>
      </c>
      <c r="AB249" s="171"/>
      <c r="AC249" s="303">
        <v>6.2</v>
      </c>
      <c r="AD249" s="216">
        <f t="shared" si="118"/>
        <v>0</v>
      </c>
      <c r="AE249" s="217">
        <f t="shared" si="119"/>
        <v>0</v>
      </c>
      <c r="AF249" s="218"/>
      <c r="AG249" s="219"/>
      <c r="AH249" s="219"/>
      <c r="AI249" s="219">
        <f>4*Y249</f>
        <v>0</v>
      </c>
      <c r="AJ249" s="219">
        <f>6*Y249</f>
        <v>0</v>
      </c>
      <c r="AK249" s="219"/>
      <c r="AL249" s="219"/>
      <c r="AM249" s="219"/>
      <c r="AN249" s="219"/>
      <c r="AO249" s="219"/>
      <c r="AP249" s="219"/>
      <c r="AQ249" s="219"/>
      <c r="AR249" s="219"/>
      <c r="AS249" s="219"/>
      <c r="AT249" s="219"/>
      <c r="AU249" s="219"/>
      <c r="AV249" s="219"/>
      <c r="AW249" s="221"/>
      <c r="AX249" s="219"/>
      <c r="AY249" s="219"/>
      <c r="AZ249" s="219"/>
      <c r="BA249" s="219"/>
      <c r="BB249" s="219">
        <f>3*Y249</f>
        <v>0</v>
      </c>
      <c r="BC249" s="219"/>
      <c r="BD249" s="219">
        <f>7*Y249</f>
        <v>0</v>
      </c>
      <c r="BE249" s="219"/>
      <c r="BF249" s="219"/>
      <c r="BG249" s="219"/>
      <c r="BH249" s="219"/>
      <c r="BI249" s="219"/>
      <c r="BJ249" s="219"/>
      <c r="BK249" s="219"/>
      <c r="BL249" s="221"/>
      <c r="BM249" s="219"/>
      <c r="BN249" s="238"/>
      <c r="BO249" s="238"/>
      <c r="BP249" s="219">
        <f>10*Y249</f>
        <v>0</v>
      </c>
      <c r="BQ249" s="238"/>
      <c r="BR249" s="238"/>
      <c r="BS249" s="238"/>
      <c r="BT249" s="75"/>
      <c r="BU249" s="75"/>
      <c r="BV249" s="76"/>
    </row>
    <row r="250" spans="1:74" ht="30" customHeight="1" x14ac:dyDescent="0.25">
      <c r="A250" s="77"/>
      <c r="B250" s="191" t="s">
        <v>566</v>
      </c>
      <c r="C250" s="192" t="s">
        <v>560</v>
      </c>
      <c r="D250" s="239" t="s">
        <v>567</v>
      </c>
      <c r="E250" s="192"/>
      <c r="F250" s="195">
        <v>4</v>
      </c>
      <c r="G250" s="196">
        <v>82</v>
      </c>
      <c r="H250" s="197"/>
      <c r="I250" s="198"/>
      <c r="J250" s="199"/>
      <c r="K250" s="504"/>
      <c r="L250" s="179"/>
      <c r="M250" s="201"/>
      <c r="N250" s="505"/>
      <c r="O250" s="203"/>
      <c r="P250" s="506"/>
      <c r="Q250" s="507"/>
      <c r="R250" s="508"/>
      <c r="S250" s="207"/>
      <c r="T250" s="208"/>
      <c r="U250" s="209"/>
      <c r="V250" s="509"/>
      <c r="W250" s="510"/>
      <c r="X250" s="302"/>
      <c r="Y250" s="212">
        <f t="shared" si="115"/>
        <v>0</v>
      </c>
      <c r="Z250" s="212">
        <f t="shared" si="116"/>
        <v>0</v>
      </c>
      <c r="AA250" s="213">
        <f t="shared" si="117"/>
        <v>0</v>
      </c>
      <c r="AB250" s="171"/>
      <c r="AC250" s="303">
        <v>5.2</v>
      </c>
      <c r="AD250" s="216">
        <f t="shared" si="118"/>
        <v>0</v>
      </c>
      <c r="AE250" s="217">
        <f t="shared" si="119"/>
        <v>0</v>
      </c>
      <c r="AF250" s="218"/>
      <c r="AG250" s="219"/>
      <c r="AH250" s="219"/>
      <c r="AI250" s="219"/>
      <c r="AJ250" s="219">
        <f>4*Y250</f>
        <v>0</v>
      </c>
      <c r="AK250" s="219"/>
      <c r="AL250" s="219"/>
      <c r="AM250" s="219"/>
      <c r="AN250" s="219"/>
      <c r="AO250" s="219"/>
      <c r="AP250" s="219"/>
      <c r="AQ250" s="219"/>
      <c r="AR250" s="219"/>
      <c r="AS250" s="219"/>
      <c r="AT250" s="219"/>
      <c r="AU250" s="219"/>
      <c r="AV250" s="219"/>
      <c r="AW250" s="221"/>
      <c r="AX250" s="219"/>
      <c r="AY250" s="219"/>
      <c r="AZ250" s="219"/>
      <c r="BA250" s="219"/>
      <c r="BB250" s="219"/>
      <c r="BC250" s="219"/>
      <c r="BD250" s="219">
        <f>4*Y250</f>
        <v>0</v>
      </c>
      <c r="BE250" s="219"/>
      <c r="BF250" s="219"/>
      <c r="BG250" s="219"/>
      <c r="BH250" s="219"/>
      <c r="BI250" s="219"/>
      <c r="BJ250" s="219"/>
      <c r="BK250" s="219"/>
      <c r="BL250" s="221"/>
      <c r="BM250" s="219"/>
      <c r="BN250" s="238"/>
      <c r="BO250" s="238"/>
      <c r="BP250" s="238"/>
      <c r="BQ250" s="219">
        <f t="shared" ref="BQ250:BQ251" si="120">4*Y250</f>
        <v>0</v>
      </c>
      <c r="BR250" s="238"/>
      <c r="BS250" s="238"/>
      <c r="BT250" s="75"/>
      <c r="BU250" s="75"/>
      <c r="BV250" s="76"/>
    </row>
    <row r="251" spans="1:74" ht="30" customHeight="1" x14ac:dyDescent="0.25">
      <c r="A251" s="77"/>
      <c r="B251" s="191" t="s">
        <v>568</v>
      </c>
      <c r="C251" s="192" t="s">
        <v>560</v>
      </c>
      <c r="D251" s="239" t="s">
        <v>569</v>
      </c>
      <c r="E251" s="192"/>
      <c r="F251" s="195">
        <v>20</v>
      </c>
      <c r="G251" s="196">
        <v>199.5</v>
      </c>
      <c r="H251" s="197"/>
      <c r="I251" s="198"/>
      <c r="J251" s="199"/>
      <c r="K251" s="504"/>
      <c r="L251" s="179"/>
      <c r="M251" s="201"/>
      <c r="N251" s="505"/>
      <c r="O251" s="203"/>
      <c r="P251" s="506"/>
      <c r="Q251" s="507"/>
      <c r="R251" s="508"/>
      <c r="S251" s="207"/>
      <c r="T251" s="208"/>
      <c r="U251" s="209"/>
      <c r="V251" s="509"/>
      <c r="W251" s="510"/>
      <c r="X251" s="302"/>
      <c r="Y251" s="212">
        <f t="shared" si="115"/>
        <v>0</v>
      </c>
      <c r="Z251" s="212">
        <f t="shared" si="116"/>
        <v>0</v>
      </c>
      <c r="AA251" s="213">
        <f t="shared" si="117"/>
        <v>0</v>
      </c>
      <c r="AB251" s="171"/>
      <c r="AC251" s="303">
        <v>10.7</v>
      </c>
      <c r="AD251" s="216">
        <f t="shared" si="118"/>
        <v>0</v>
      </c>
      <c r="AE251" s="217">
        <f t="shared" si="119"/>
        <v>0</v>
      </c>
      <c r="AF251" s="218"/>
      <c r="AG251" s="219"/>
      <c r="AH251" s="219"/>
      <c r="AI251" s="219">
        <f>1*Y251</f>
        <v>0</v>
      </c>
      <c r="AJ251" s="219">
        <f>3*Y251</f>
        <v>0</v>
      </c>
      <c r="AK251" s="219">
        <f>4*Y251</f>
        <v>0</v>
      </c>
      <c r="AL251" s="219">
        <f>2*Y251</f>
        <v>0</v>
      </c>
      <c r="AM251" s="219">
        <f>5*Y251</f>
        <v>0</v>
      </c>
      <c r="AN251" s="219">
        <f>5*Y251</f>
        <v>0</v>
      </c>
      <c r="AO251" s="219"/>
      <c r="AP251" s="219"/>
      <c r="AQ251" s="219"/>
      <c r="AR251" s="219"/>
      <c r="AS251" s="219"/>
      <c r="AT251" s="219"/>
      <c r="AU251" s="219"/>
      <c r="AV251" s="219"/>
      <c r="AW251" s="221"/>
      <c r="AX251" s="219"/>
      <c r="AY251" s="219"/>
      <c r="AZ251" s="219"/>
      <c r="BA251" s="219"/>
      <c r="BB251" s="219">
        <f>2*Y251</f>
        <v>0</v>
      </c>
      <c r="BC251" s="219"/>
      <c r="BD251" s="219"/>
      <c r="BE251" s="219"/>
      <c r="BF251" s="219">
        <f>14*Y251</f>
        <v>0</v>
      </c>
      <c r="BG251" s="219"/>
      <c r="BH251" s="219"/>
      <c r="BI251" s="219"/>
      <c r="BJ251" s="219"/>
      <c r="BK251" s="219"/>
      <c r="BL251" s="221"/>
      <c r="BM251" s="219"/>
      <c r="BN251" s="219">
        <f>4*Y251</f>
        <v>0</v>
      </c>
      <c r="BO251" s="219">
        <f>9*Y251</f>
        <v>0</v>
      </c>
      <c r="BP251" s="219">
        <f>3*Y251</f>
        <v>0</v>
      </c>
      <c r="BQ251" s="219">
        <f t="shared" si="120"/>
        <v>0</v>
      </c>
      <c r="BR251" s="238"/>
      <c r="BS251" s="238"/>
      <c r="BT251" s="75"/>
      <c r="BU251" s="75"/>
      <c r="BV251" s="76"/>
    </row>
    <row r="252" spans="1:74" ht="30" customHeight="1" x14ac:dyDescent="0.25">
      <c r="A252" s="77"/>
      <c r="B252" s="191" t="s">
        <v>570</v>
      </c>
      <c r="C252" s="192" t="s">
        <v>560</v>
      </c>
      <c r="D252" s="239" t="s">
        <v>571</v>
      </c>
      <c r="E252" s="192"/>
      <c r="F252" s="195">
        <v>16</v>
      </c>
      <c r="G252" s="196">
        <v>178.9</v>
      </c>
      <c r="H252" s="197"/>
      <c r="I252" s="198"/>
      <c r="J252" s="199"/>
      <c r="K252" s="504"/>
      <c r="L252" s="179"/>
      <c r="M252" s="201"/>
      <c r="N252" s="505"/>
      <c r="O252" s="203"/>
      <c r="P252" s="506"/>
      <c r="Q252" s="507"/>
      <c r="R252" s="508"/>
      <c r="S252" s="207"/>
      <c r="T252" s="208"/>
      <c r="U252" s="209"/>
      <c r="V252" s="509"/>
      <c r="W252" s="510"/>
      <c r="X252" s="302"/>
      <c r="Y252" s="212">
        <f t="shared" si="115"/>
        <v>0</v>
      </c>
      <c r="Z252" s="212">
        <f t="shared" si="116"/>
        <v>0</v>
      </c>
      <c r="AA252" s="213">
        <f t="shared" si="117"/>
        <v>0</v>
      </c>
      <c r="AB252" s="171"/>
      <c r="AC252" s="303">
        <v>10</v>
      </c>
      <c r="AD252" s="216">
        <f t="shared" si="118"/>
        <v>0</v>
      </c>
      <c r="AE252" s="217">
        <f t="shared" si="119"/>
        <v>0</v>
      </c>
      <c r="AF252" s="218"/>
      <c r="AG252" s="219"/>
      <c r="AH252" s="219"/>
      <c r="AI252" s="219">
        <f>3*Y252</f>
        <v>0</v>
      </c>
      <c r="AJ252" s="219">
        <f>13*Y252</f>
        <v>0</v>
      </c>
      <c r="AK252" s="219"/>
      <c r="AL252" s="219"/>
      <c r="AM252" s="219"/>
      <c r="AN252" s="219"/>
      <c r="AO252" s="219"/>
      <c r="AP252" s="219"/>
      <c r="AQ252" s="219"/>
      <c r="AR252" s="219"/>
      <c r="AS252" s="219"/>
      <c r="AT252" s="219"/>
      <c r="AU252" s="219"/>
      <c r="AV252" s="219"/>
      <c r="AW252" s="221"/>
      <c r="AX252" s="219"/>
      <c r="AY252" s="219"/>
      <c r="AZ252" s="219"/>
      <c r="BA252" s="219"/>
      <c r="BB252" s="219">
        <f>8*Y252</f>
        <v>0</v>
      </c>
      <c r="BC252" s="219"/>
      <c r="BD252" s="219">
        <f>8*Y252</f>
        <v>0</v>
      </c>
      <c r="BE252" s="219"/>
      <c r="BF252" s="219"/>
      <c r="BG252" s="219"/>
      <c r="BH252" s="219"/>
      <c r="BI252" s="219"/>
      <c r="BJ252" s="219"/>
      <c r="BK252" s="219"/>
      <c r="BL252" s="221"/>
      <c r="BM252" s="219"/>
      <c r="BN252" s="238"/>
      <c r="BO252" s="219">
        <f>4*Y252</f>
        <v>0</v>
      </c>
      <c r="BP252" s="219">
        <f>7*Y252</f>
        <v>0</v>
      </c>
      <c r="BQ252" s="219">
        <f>5*Y252</f>
        <v>0</v>
      </c>
      <c r="BR252" s="238"/>
      <c r="BS252" s="238"/>
      <c r="BT252" s="75"/>
      <c r="BU252" s="75"/>
      <c r="BV252" s="76"/>
    </row>
    <row r="253" spans="1:74" ht="30" customHeight="1" x14ac:dyDescent="0.25">
      <c r="A253" s="77"/>
      <c r="B253" s="191" t="s">
        <v>572</v>
      </c>
      <c r="C253" s="192" t="s">
        <v>560</v>
      </c>
      <c r="D253" s="239" t="s">
        <v>573</v>
      </c>
      <c r="E253" s="192"/>
      <c r="F253" s="195">
        <v>20</v>
      </c>
      <c r="G253" s="196">
        <v>96</v>
      </c>
      <c r="H253" s="197"/>
      <c r="I253" s="198"/>
      <c r="J253" s="199"/>
      <c r="K253" s="504"/>
      <c r="L253" s="179"/>
      <c r="M253" s="201"/>
      <c r="N253" s="505"/>
      <c r="O253" s="203"/>
      <c r="P253" s="506"/>
      <c r="Q253" s="507"/>
      <c r="R253" s="508"/>
      <c r="S253" s="207"/>
      <c r="T253" s="208"/>
      <c r="U253" s="209"/>
      <c r="V253" s="509"/>
      <c r="W253" s="510"/>
      <c r="X253" s="302"/>
      <c r="Y253" s="212">
        <f t="shared" si="115"/>
        <v>0</v>
      </c>
      <c r="Z253" s="212">
        <f t="shared" si="116"/>
        <v>0</v>
      </c>
      <c r="AA253" s="213">
        <f t="shared" si="117"/>
        <v>0</v>
      </c>
      <c r="AB253" s="171"/>
      <c r="AC253" s="303">
        <v>3.5</v>
      </c>
      <c r="AD253" s="216">
        <f t="shared" si="118"/>
        <v>0</v>
      </c>
      <c r="AE253" s="217">
        <f t="shared" si="119"/>
        <v>0</v>
      </c>
      <c r="AF253" s="218"/>
      <c r="AG253" s="219"/>
      <c r="AH253" s="219">
        <f>14*Y253</f>
        <v>0</v>
      </c>
      <c r="AI253" s="219">
        <f>6*Y253</f>
        <v>0</v>
      </c>
      <c r="AJ253" s="219"/>
      <c r="AK253" s="219"/>
      <c r="AL253" s="219"/>
      <c r="AM253" s="219"/>
      <c r="AN253" s="219"/>
      <c r="AO253" s="219"/>
      <c r="AP253" s="219"/>
      <c r="AQ253" s="219"/>
      <c r="AR253" s="219"/>
      <c r="AS253" s="219"/>
      <c r="AT253" s="219"/>
      <c r="AU253" s="219"/>
      <c r="AV253" s="219"/>
      <c r="AW253" s="221"/>
      <c r="AX253" s="219"/>
      <c r="AY253" s="219"/>
      <c r="AZ253" s="219">
        <f>5*Y253</f>
        <v>0</v>
      </c>
      <c r="BA253" s="219"/>
      <c r="BB253" s="219">
        <f>15*Y253</f>
        <v>0</v>
      </c>
      <c r="BC253" s="219"/>
      <c r="BD253" s="219"/>
      <c r="BE253" s="219"/>
      <c r="BF253" s="219"/>
      <c r="BG253" s="219"/>
      <c r="BH253" s="219"/>
      <c r="BI253" s="219"/>
      <c r="BJ253" s="219"/>
      <c r="BK253" s="219"/>
      <c r="BL253" s="221"/>
      <c r="BM253" s="219"/>
      <c r="BN253" s="219">
        <f>20*Y253</f>
        <v>0</v>
      </c>
      <c r="BO253" s="238"/>
      <c r="BP253" s="238"/>
      <c r="BQ253" s="238"/>
      <c r="BR253" s="238"/>
      <c r="BS253" s="238"/>
      <c r="BT253" s="75"/>
      <c r="BU253" s="75"/>
      <c r="BV253" s="76"/>
    </row>
    <row r="254" spans="1:74" ht="30" customHeight="1" x14ac:dyDescent="0.25">
      <c r="A254" s="77"/>
      <c r="B254" s="191" t="s">
        <v>574</v>
      </c>
      <c r="C254" s="192" t="s">
        <v>560</v>
      </c>
      <c r="D254" s="193" t="s">
        <v>575</v>
      </c>
      <c r="E254" s="236"/>
      <c r="F254" s="195">
        <v>16</v>
      </c>
      <c r="G254" s="196">
        <v>69</v>
      </c>
      <c r="H254" s="197"/>
      <c r="I254" s="198"/>
      <c r="J254" s="199"/>
      <c r="K254" s="504"/>
      <c r="L254" s="179"/>
      <c r="M254" s="201"/>
      <c r="N254" s="505"/>
      <c r="O254" s="203"/>
      <c r="P254" s="506"/>
      <c r="Q254" s="507"/>
      <c r="R254" s="508"/>
      <c r="S254" s="207"/>
      <c r="T254" s="208"/>
      <c r="U254" s="209"/>
      <c r="V254" s="509"/>
      <c r="W254" s="510"/>
      <c r="X254" s="302"/>
      <c r="Y254" s="212">
        <f t="shared" si="115"/>
        <v>0</v>
      </c>
      <c r="Z254" s="212">
        <f t="shared" si="116"/>
        <v>0</v>
      </c>
      <c r="AA254" s="213">
        <f t="shared" si="117"/>
        <v>0</v>
      </c>
      <c r="AB254" s="171"/>
      <c r="AC254" s="303">
        <v>1.8</v>
      </c>
      <c r="AD254" s="216">
        <f t="shared" si="118"/>
        <v>0</v>
      </c>
      <c r="AE254" s="217">
        <f t="shared" si="119"/>
        <v>0</v>
      </c>
      <c r="AF254" s="218"/>
      <c r="AG254" s="219"/>
      <c r="AH254" s="219"/>
      <c r="AI254" s="219">
        <f>25*Y254</f>
        <v>0</v>
      </c>
      <c r="AJ254" s="219">
        <f>1*Y254</f>
        <v>0</v>
      </c>
      <c r="AK254" s="219"/>
      <c r="AL254" s="219"/>
      <c r="AM254" s="219"/>
      <c r="AN254" s="219"/>
      <c r="AO254" s="219"/>
      <c r="AP254" s="219"/>
      <c r="AQ254" s="219"/>
      <c r="AR254" s="219"/>
      <c r="AS254" s="219"/>
      <c r="AT254" s="219"/>
      <c r="AU254" s="219"/>
      <c r="AV254" s="219"/>
      <c r="AW254" s="221"/>
      <c r="AX254" s="219"/>
      <c r="AY254" s="219"/>
      <c r="AZ254" s="219"/>
      <c r="BA254" s="219"/>
      <c r="BB254" s="219"/>
      <c r="BC254" s="219"/>
      <c r="BD254" s="219"/>
      <c r="BE254" s="219"/>
      <c r="BF254" s="219"/>
      <c r="BG254" s="219"/>
      <c r="BH254" s="219"/>
      <c r="BI254" s="219"/>
      <c r="BJ254" s="219"/>
      <c r="BK254" s="219"/>
      <c r="BL254" s="221"/>
      <c r="BM254" s="219"/>
      <c r="BN254" s="219">
        <f>16*Y254</f>
        <v>0</v>
      </c>
      <c r="BO254" s="238"/>
      <c r="BP254" s="238"/>
      <c r="BQ254" s="238"/>
      <c r="BR254" s="238"/>
      <c r="BS254" s="238"/>
      <c r="BT254" s="75"/>
      <c r="BU254" s="75"/>
      <c r="BV254" s="76"/>
    </row>
    <row r="255" spans="1:74" ht="30" customHeight="1" x14ac:dyDescent="0.25">
      <c r="A255" s="77"/>
      <c r="B255" s="191" t="s">
        <v>576</v>
      </c>
      <c r="C255" s="192" t="s">
        <v>560</v>
      </c>
      <c r="D255" s="538" t="s">
        <v>577</v>
      </c>
      <c r="E255" s="192"/>
      <c r="F255" s="195">
        <f t="shared" ref="F255:G255" si="121">SUM(F247:F254)</f>
        <v>138</v>
      </c>
      <c r="G255" s="195">
        <f t="shared" si="121"/>
        <v>1069.9000000000001</v>
      </c>
      <c r="H255" s="197"/>
      <c r="I255" s="539"/>
      <c r="J255" s="540"/>
      <c r="K255" s="541"/>
      <c r="L255" s="179"/>
      <c r="M255" s="542"/>
      <c r="N255" s="543"/>
      <c r="O255" s="544"/>
      <c r="P255" s="545"/>
      <c r="Q255" s="546"/>
      <c r="R255" s="547"/>
      <c r="S255" s="548"/>
      <c r="T255" s="549"/>
      <c r="U255" s="550"/>
      <c r="V255" s="551"/>
      <c r="W255" s="552"/>
      <c r="X255" s="302"/>
      <c r="Y255" s="212">
        <f t="shared" si="115"/>
        <v>0</v>
      </c>
      <c r="Z255" s="212">
        <f t="shared" si="116"/>
        <v>0</v>
      </c>
      <c r="AA255" s="213">
        <f t="shared" si="117"/>
        <v>0</v>
      </c>
      <c r="AB255" s="190"/>
      <c r="AC255" s="303">
        <f>SUM(AC247:AC252)</f>
        <v>47.3</v>
      </c>
      <c r="AD255" s="216">
        <f t="shared" si="118"/>
        <v>0</v>
      </c>
      <c r="AE255" s="217">
        <f t="shared" si="119"/>
        <v>0</v>
      </c>
      <c r="AF255" s="218"/>
      <c r="AG255" s="219"/>
      <c r="AH255" s="219">
        <f>35*Y255</f>
        <v>0</v>
      </c>
      <c r="AI255" s="219">
        <f>61*Y255</f>
        <v>0</v>
      </c>
      <c r="AJ255" s="219">
        <f>36*Y255</f>
        <v>0</v>
      </c>
      <c r="AK255" s="219">
        <f>4*Y255</f>
        <v>0</v>
      </c>
      <c r="AL255" s="219">
        <f>2*Y255</f>
        <v>0</v>
      </c>
      <c r="AM255" s="219">
        <f>5*Y255</f>
        <v>0</v>
      </c>
      <c r="AN255" s="219">
        <f>5*Y255</f>
        <v>0</v>
      </c>
      <c r="AO255" s="219"/>
      <c r="AP255" s="219"/>
      <c r="AQ255" s="219"/>
      <c r="AR255" s="219"/>
      <c r="AS255" s="219"/>
      <c r="AT255" s="219"/>
      <c r="AU255" s="219"/>
      <c r="AV255" s="219"/>
      <c r="AW255" s="221"/>
      <c r="AX255" s="219"/>
      <c r="AY255" s="219"/>
      <c r="AZ255" s="219">
        <f>13*Y255</f>
        <v>0</v>
      </c>
      <c r="BA255" s="219"/>
      <c r="BB255" s="219">
        <f>66*Y255</f>
        <v>0</v>
      </c>
      <c r="BC255" s="219"/>
      <c r="BD255" s="219">
        <f>25*Y255</f>
        <v>0</v>
      </c>
      <c r="BE255" s="219"/>
      <c r="BF255" s="219">
        <f>14*Y255</f>
        <v>0</v>
      </c>
      <c r="BG255" s="219"/>
      <c r="BH255" s="219"/>
      <c r="BI255" s="219"/>
      <c r="BJ255" s="219"/>
      <c r="BK255" s="219"/>
      <c r="BL255" s="221"/>
      <c r="BM255" s="219"/>
      <c r="BN255" s="219">
        <f>70*Y255</f>
        <v>0</v>
      </c>
      <c r="BO255" s="219">
        <f>35*Y255</f>
        <v>0</v>
      </c>
      <c r="BP255" s="219">
        <f>20*Y255</f>
        <v>0</v>
      </c>
      <c r="BQ255" s="219">
        <f>13*Y255</f>
        <v>0</v>
      </c>
      <c r="BR255" s="238"/>
      <c r="BS255" s="238"/>
      <c r="BT255" s="75"/>
      <c r="BU255" s="75"/>
      <c r="BV255" s="76"/>
    </row>
    <row r="256" spans="1:74" ht="13.5" customHeight="1" x14ac:dyDescent="0.2">
      <c r="A256" s="77"/>
      <c r="B256" s="126"/>
      <c r="C256" s="122"/>
      <c r="D256" s="521"/>
      <c r="E256" s="522"/>
      <c r="F256" s="278"/>
      <c r="G256" s="451"/>
      <c r="H256" s="523"/>
      <c r="I256" s="553"/>
      <c r="J256" s="553"/>
      <c r="K256" s="553"/>
      <c r="L256" s="523"/>
      <c r="M256" s="553"/>
      <c r="N256" s="553"/>
      <c r="O256" s="553"/>
      <c r="P256" s="553"/>
      <c r="Q256" s="554"/>
      <c r="R256" s="553"/>
      <c r="S256" s="553"/>
      <c r="T256" s="553"/>
      <c r="U256" s="553"/>
      <c r="V256" s="553"/>
      <c r="W256" s="553"/>
      <c r="X256" s="302"/>
      <c r="Y256" s="281"/>
      <c r="Z256" s="281"/>
      <c r="AA256" s="281"/>
      <c r="AB256" s="282"/>
      <c r="AC256" s="281"/>
      <c r="AD256" s="283"/>
      <c r="AE256" s="283"/>
      <c r="AF256" s="218"/>
      <c r="AG256" s="281"/>
      <c r="AH256" s="281"/>
      <c r="AI256" s="281"/>
      <c r="AJ256" s="281"/>
      <c r="AK256" s="281"/>
      <c r="AL256" s="281"/>
      <c r="AM256" s="281"/>
      <c r="AN256" s="281"/>
      <c r="AO256" s="281"/>
      <c r="AP256" s="281"/>
      <c r="AQ256" s="281"/>
      <c r="AR256" s="281"/>
      <c r="AS256" s="281"/>
      <c r="AT256" s="281"/>
      <c r="AU256" s="281"/>
      <c r="AV256" s="281"/>
      <c r="AW256" s="281"/>
      <c r="AX256" s="281"/>
      <c r="AY256" s="281"/>
      <c r="AZ256" s="281"/>
      <c r="BA256" s="281"/>
      <c r="BB256" s="281"/>
      <c r="BC256" s="281"/>
      <c r="BD256" s="281"/>
      <c r="BE256" s="281"/>
      <c r="BF256" s="281"/>
      <c r="BG256" s="281"/>
      <c r="BH256" s="281"/>
      <c r="BI256" s="281"/>
      <c r="BJ256" s="281"/>
      <c r="BK256" s="281"/>
      <c r="BL256" s="221"/>
      <c r="BM256" s="281"/>
      <c r="BN256" s="284"/>
      <c r="BO256" s="284"/>
      <c r="BP256" s="284"/>
      <c r="BQ256" s="284"/>
      <c r="BR256" s="284"/>
      <c r="BS256" s="284"/>
      <c r="BT256" s="75"/>
      <c r="BU256" s="75"/>
      <c r="BV256" s="76"/>
    </row>
    <row r="257" spans="1:74" ht="39" customHeight="1" x14ac:dyDescent="0.2">
      <c r="A257" s="77"/>
      <c r="B257" s="555" t="s">
        <v>578</v>
      </c>
      <c r="C257" s="556"/>
      <c r="D257" s="813" t="s">
        <v>579</v>
      </c>
      <c r="E257" s="814"/>
      <c r="F257" s="557"/>
      <c r="G257" s="558"/>
      <c r="H257" s="558"/>
      <c r="I257" s="558"/>
      <c r="J257" s="558"/>
      <c r="K257" s="558"/>
      <c r="L257" s="558"/>
      <c r="M257" s="558"/>
      <c r="N257" s="558"/>
      <c r="O257" s="558"/>
      <c r="P257" s="558"/>
      <c r="Q257" s="558"/>
      <c r="R257" s="558"/>
      <c r="S257" s="558"/>
      <c r="T257" s="558"/>
      <c r="U257" s="558"/>
      <c r="V257" s="558"/>
      <c r="W257" s="559"/>
      <c r="X257" s="537"/>
      <c r="Y257" s="558"/>
      <c r="Z257" s="558"/>
      <c r="AA257" s="559"/>
      <c r="AB257" s="262"/>
      <c r="AC257" s="558"/>
      <c r="AD257" s="558"/>
      <c r="AE257" s="559"/>
      <c r="AF257" s="163"/>
      <c r="AG257" s="776" t="s">
        <v>57</v>
      </c>
      <c r="AH257" s="735"/>
      <c r="AI257" s="735"/>
      <c r="AJ257" s="735"/>
      <c r="AK257" s="735"/>
      <c r="AL257" s="735"/>
      <c r="AM257" s="735"/>
      <c r="AN257" s="735"/>
      <c r="AO257" s="735"/>
      <c r="AP257" s="735"/>
      <c r="AQ257" s="735"/>
      <c r="AR257" s="735"/>
      <c r="AS257" s="735"/>
      <c r="AT257" s="735"/>
      <c r="AU257" s="735"/>
      <c r="AV257" s="736"/>
      <c r="AW257" s="101"/>
      <c r="AX257" s="291"/>
      <c r="AY257" s="292"/>
      <c r="AZ257" s="293" t="s">
        <v>58</v>
      </c>
      <c r="BA257" s="294"/>
      <c r="BB257" s="294"/>
      <c r="BC257" s="294"/>
      <c r="BD257" s="294"/>
      <c r="BE257" s="294"/>
      <c r="BF257" s="294"/>
      <c r="BG257" s="294"/>
      <c r="BH257" s="294"/>
      <c r="BI257" s="294"/>
      <c r="BJ257" s="294"/>
      <c r="BK257" s="295"/>
      <c r="BL257" s="101"/>
      <c r="BM257" s="776" t="s">
        <v>59</v>
      </c>
      <c r="BN257" s="735"/>
      <c r="BO257" s="735"/>
      <c r="BP257" s="735"/>
      <c r="BQ257" s="735"/>
      <c r="BR257" s="735"/>
      <c r="BS257" s="736"/>
      <c r="BT257" s="75"/>
      <c r="BU257" s="75"/>
      <c r="BV257" s="76"/>
    </row>
    <row r="258" spans="1:74" ht="13.5" customHeight="1" x14ac:dyDescent="0.2">
      <c r="A258" s="77"/>
      <c r="B258" s="793"/>
      <c r="C258" s="738"/>
      <c r="D258" s="738"/>
      <c r="E258" s="738"/>
      <c r="F258" s="738"/>
      <c r="G258" s="738"/>
      <c r="H258" s="738"/>
      <c r="I258" s="738"/>
      <c r="J258" s="738"/>
      <c r="K258" s="738"/>
      <c r="L258" s="738"/>
      <c r="M258" s="738"/>
      <c r="N258" s="738"/>
      <c r="O258" s="738"/>
      <c r="P258" s="738"/>
      <c r="Q258" s="738"/>
      <c r="R258" s="738"/>
      <c r="S258" s="738"/>
      <c r="T258" s="738"/>
      <c r="U258" s="738"/>
      <c r="V258" s="738"/>
      <c r="W258" s="731"/>
      <c r="X258" s="302"/>
      <c r="Y258" s="523"/>
      <c r="Z258" s="523"/>
      <c r="AA258" s="523"/>
      <c r="AB258" s="523"/>
      <c r="AC258" s="523"/>
      <c r="AD258" s="523"/>
      <c r="AE258" s="523"/>
      <c r="AF258" s="163"/>
      <c r="AG258" s="786" t="s">
        <v>68</v>
      </c>
      <c r="AH258" s="786" t="s">
        <v>69</v>
      </c>
      <c r="AI258" s="786" t="s">
        <v>70</v>
      </c>
      <c r="AJ258" s="786" t="s">
        <v>71</v>
      </c>
      <c r="AK258" s="786" t="s">
        <v>72</v>
      </c>
      <c r="AL258" s="786" t="s">
        <v>73</v>
      </c>
      <c r="AM258" s="786" t="s">
        <v>74</v>
      </c>
      <c r="AN258" s="786" t="s">
        <v>75</v>
      </c>
      <c r="AO258" s="786" t="s">
        <v>76</v>
      </c>
      <c r="AP258" s="786" t="s">
        <v>77</v>
      </c>
      <c r="AQ258" s="786" t="s">
        <v>29</v>
      </c>
      <c r="AR258" s="786" t="s">
        <v>78</v>
      </c>
      <c r="AS258" s="786" t="s">
        <v>79</v>
      </c>
      <c r="AT258" s="786" t="s">
        <v>33</v>
      </c>
      <c r="AU258" s="786" t="s">
        <v>35</v>
      </c>
      <c r="AV258" s="787" t="s">
        <v>36</v>
      </c>
      <c r="AW258" s="101"/>
      <c r="AX258" s="781" t="s">
        <v>80</v>
      </c>
      <c r="AY258" s="781" t="s">
        <v>81</v>
      </c>
      <c r="AZ258" s="781" t="s">
        <v>80</v>
      </c>
      <c r="BA258" s="781" t="s">
        <v>81</v>
      </c>
      <c r="BB258" s="781" t="s">
        <v>80</v>
      </c>
      <c r="BC258" s="781" t="s">
        <v>81</v>
      </c>
      <c r="BD258" s="781" t="s">
        <v>80</v>
      </c>
      <c r="BE258" s="781" t="s">
        <v>81</v>
      </c>
      <c r="BF258" s="781" t="s">
        <v>80</v>
      </c>
      <c r="BG258" s="781" t="s">
        <v>81</v>
      </c>
      <c r="BH258" s="781" t="s">
        <v>80</v>
      </c>
      <c r="BI258" s="781" t="s">
        <v>81</v>
      </c>
      <c r="BJ258" s="781" t="s">
        <v>80</v>
      </c>
      <c r="BK258" s="783" t="s">
        <v>81</v>
      </c>
      <c r="BL258" s="101"/>
      <c r="BM258" s="778" t="s">
        <v>82</v>
      </c>
      <c r="BN258" s="778" t="s">
        <v>83</v>
      </c>
      <c r="BO258" s="778" t="s">
        <v>84</v>
      </c>
      <c r="BP258" s="778" t="s">
        <v>85</v>
      </c>
      <c r="BQ258" s="778" t="s">
        <v>86</v>
      </c>
      <c r="BR258" s="778" t="s">
        <v>87</v>
      </c>
      <c r="BS258" s="780" t="s">
        <v>88</v>
      </c>
      <c r="BT258" s="75"/>
      <c r="BU258" s="75"/>
      <c r="BV258" s="76"/>
    </row>
    <row r="259" spans="1:74" ht="45.75" customHeight="1" x14ac:dyDescent="0.2">
      <c r="A259" s="77"/>
      <c r="B259" s="732"/>
      <c r="C259" s="739"/>
      <c r="D259" s="739"/>
      <c r="E259" s="739"/>
      <c r="F259" s="739"/>
      <c r="G259" s="739"/>
      <c r="H259" s="739"/>
      <c r="I259" s="739"/>
      <c r="J259" s="739"/>
      <c r="K259" s="739"/>
      <c r="L259" s="739"/>
      <c r="M259" s="739"/>
      <c r="N259" s="739"/>
      <c r="O259" s="739"/>
      <c r="P259" s="739"/>
      <c r="Q259" s="739"/>
      <c r="R259" s="739"/>
      <c r="S259" s="739"/>
      <c r="T259" s="739"/>
      <c r="U259" s="739"/>
      <c r="V259" s="739"/>
      <c r="W259" s="733"/>
      <c r="X259" s="302"/>
      <c r="Y259" s="786" t="s">
        <v>62</v>
      </c>
      <c r="Z259" s="786" t="s">
        <v>63</v>
      </c>
      <c r="AA259" s="787" t="s">
        <v>64</v>
      </c>
      <c r="AB259" s="162"/>
      <c r="AC259" s="786" t="s">
        <v>65</v>
      </c>
      <c r="AD259" s="786" t="s">
        <v>66</v>
      </c>
      <c r="AE259" s="787" t="s">
        <v>67</v>
      </c>
      <c r="AF259" s="163"/>
      <c r="AG259" s="785"/>
      <c r="AH259" s="785"/>
      <c r="AI259" s="785"/>
      <c r="AJ259" s="785"/>
      <c r="AK259" s="785"/>
      <c r="AL259" s="785"/>
      <c r="AM259" s="785"/>
      <c r="AN259" s="785"/>
      <c r="AO259" s="785"/>
      <c r="AP259" s="785"/>
      <c r="AQ259" s="785"/>
      <c r="AR259" s="785"/>
      <c r="AS259" s="785"/>
      <c r="AT259" s="785"/>
      <c r="AU259" s="785"/>
      <c r="AV259" s="768"/>
      <c r="AW259" s="101"/>
      <c r="AX259" s="779"/>
      <c r="AY259" s="782"/>
      <c r="AZ259" s="779"/>
      <c r="BA259" s="782"/>
      <c r="BB259" s="779"/>
      <c r="BC259" s="782"/>
      <c r="BD259" s="779"/>
      <c r="BE259" s="782"/>
      <c r="BF259" s="779"/>
      <c r="BG259" s="782"/>
      <c r="BH259" s="779"/>
      <c r="BI259" s="782"/>
      <c r="BJ259" s="779"/>
      <c r="BK259" s="784"/>
      <c r="BL259" s="101"/>
      <c r="BM259" s="785"/>
      <c r="BN259" s="785"/>
      <c r="BO259" s="785"/>
      <c r="BP259" s="785"/>
      <c r="BQ259" s="785"/>
      <c r="BR259" s="785"/>
      <c r="BS259" s="768"/>
      <c r="BT259" s="75"/>
      <c r="BU259" s="75"/>
      <c r="BV259" s="76"/>
    </row>
    <row r="260" spans="1:74" ht="73.5" customHeight="1" x14ac:dyDescent="0.2">
      <c r="A260" s="77"/>
      <c r="B260" s="555"/>
      <c r="C260" s="560" t="s">
        <v>90</v>
      </c>
      <c r="D260" s="561"/>
      <c r="E260" s="562" t="s">
        <v>91</v>
      </c>
      <c r="F260" s="562" t="s">
        <v>92</v>
      </c>
      <c r="G260" s="562" t="s">
        <v>93</v>
      </c>
      <c r="H260" s="175" t="s">
        <v>94</v>
      </c>
      <c r="I260" s="176" t="s">
        <v>95</v>
      </c>
      <c r="J260" s="177" t="s">
        <v>96</v>
      </c>
      <c r="K260" s="499" t="s">
        <v>459</v>
      </c>
      <c r="L260" s="179" t="s">
        <v>98</v>
      </c>
      <c r="M260" s="180" t="s">
        <v>99</v>
      </c>
      <c r="N260" s="500" t="s">
        <v>460</v>
      </c>
      <c r="O260" s="182" t="s">
        <v>461</v>
      </c>
      <c r="P260" s="442" t="s">
        <v>462</v>
      </c>
      <c r="Q260" s="185" t="s">
        <v>104</v>
      </c>
      <c r="R260" s="501" t="s">
        <v>463</v>
      </c>
      <c r="S260" s="186" t="s">
        <v>464</v>
      </c>
      <c r="T260" s="187" t="s">
        <v>465</v>
      </c>
      <c r="U260" s="188" t="s">
        <v>107</v>
      </c>
      <c r="V260" s="502" t="s">
        <v>466</v>
      </c>
      <c r="W260" s="503" t="s">
        <v>467</v>
      </c>
      <c r="X260" s="302"/>
      <c r="Y260" s="779"/>
      <c r="Z260" s="779"/>
      <c r="AA260" s="729"/>
      <c r="AB260" s="171"/>
      <c r="AC260" s="779"/>
      <c r="AD260" s="779"/>
      <c r="AE260" s="729"/>
      <c r="AF260" s="163"/>
      <c r="AG260" s="779"/>
      <c r="AH260" s="779"/>
      <c r="AI260" s="779"/>
      <c r="AJ260" s="779"/>
      <c r="AK260" s="779"/>
      <c r="AL260" s="779"/>
      <c r="AM260" s="779"/>
      <c r="AN260" s="779"/>
      <c r="AO260" s="779"/>
      <c r="AP260" s="779"/>
      <c r="AQ260" s="779"/>
      <c r="AR260" s="779"/>
      <c r="AS260" s="779"/>
      <c r="AT260" s="779"/>
      <c r="AU260" s="779"/>
      <c r="AV260" s="729"/>
      <c r="AW260" s="101"/>
      <c r="AX260" s="777" t="s">
        <v>110</v>
      </c>
      <c r="AY260" s="736"/>
      <c r="AZ260" s="777" t="s">
        <v>68</v>
      </c>
      <c r="BA260" s="736"/>
      <c r="BB260" s="777" t="s">
        <v>69</v>
      </c>
      <c r="BC260" s="736"/>
      <c r="BD260" s="777" t="s">
        <v>70</v>
      </c>
      <c r="BE260" s="736"/>
      <c r="BF260" s="777" t="s">
        <v>71</v>
      </c>
      <c r="BG260" s="736"/>
      <c r="BH260" s="777" t="s">
        <v>72</v>
      </c>
      <c r="BI260" s="736"/>
      <c r="BJ260" s="777" t="s">
        <v>73</v>
      </c>
      <c r="BK260" s="736"/>
      <c r="BL260" s="101"/>
      <c r="BM260" s="779"/>
      <c r="BN260" s="779"/>
      <c r="BO260" s="779"/>
      <c r="BP260" s="779"/>
      <c r="BQ260" s="779"/>
      <c r="BR260" s="779"/>
      <c r="BS260" s="729"/>
      <c r="BT260" s="75"/>
      <c r="BU260" s="75"/>
      <c r="BV260" s="76"/>
    </row>
    <row r="261" spans="1:74" ht="30" customHeight="1" x14ac:dyDescent="0.25">
      <c r="A261" s="77"/>
      <c r="B261" s="192" t="s">
        <v>580</v>
      </c>
      <c r="C261" s="192" t="s">
        <v>581</v>
      </c>
      <c r="D261" s="239" t="s">
        <v>582</v>
      </c>
      <c r="E261" s="455"/>
      <c r="F261" s="195">
        <v>15</v>
      </c>
      <c r="G261" s="196">
        <v>120</v>
      </c>
      <c r="H261" s="197"/>
      <c r="I261" s="443"/>
      <c r="J261" s="444"/>
      <c r="K261" s="445"/>
      <c r="L261" s="179"/>
      <c r="M261" s="446"/>
      <c r="N261" s="513"/>
      <c r="O261" s="27"/>
      <c r="P261" s="514"/>
      <c r="Q261" s="515"/>
      <c r="R261" s="516"/>
      <c r="S261" s="447"/>
      <c r="T261" s="448"/>
      <c r="U261" s="449"/>
      <c r="V261" s="517"/>
      <c r="W261" s="518"/>
      <c r="X261" s="302"/>
      <c r="Y261" s="212">
        <f t="shared" ref="Y261:Y264" si="122">H261+I261+J261+K261+M261+N261+O261+P261+Q261+R261+S261+T261+U261+V261+W261+L261</f>
        <v>0</v>
      </c>
      <c r="Z261" s="212">
        <f t="shared" ref="Z261:Z264" si="123">Y261*F261</f>
        <v>0</v>
      </c>
      <c r="AA261" s="213">
        <f t="shared" ref="AA261:AA264" si="124">G261*Y261</f>
        <v>0</v>
      </c>
      <c r="AB261" s="171"/>
      <c r="AC261" s="303">
        <v>6.3</v>
      </c>
      <c r="AD261" s="216">
        <f t="shared" ref="AD261:AD264" si="125">AC261*Y261</f>
        <v>0</v>
      </c>
      <c r="AE261" s="217">
        <f t="shared" ref="AE261:AE264" si="126">AG261*0.26+AH261*0.32+AI261*0.36+AJ261*0.42+AK261*0.5+AL261*0.52+AM261*0.62+AN261*0.68+AO261*0.85+AP261*0.85+AR261*0.13+AT261*0.154+AV261*0.208+AZ261*0.04+BA261*0.04+BB261*0.06+BC261*0.09+BD261*0.07+BE261*0.11+BF261*0.08+BG261*0.19+BH261*0.09+BI261*0.22+BJ261*0.1+BK261*0.18</f>
        <v>0</v>
      </c>
      <c r="AF261" s="218"/>
      <c r="AG261" s="219"/>
      <c r="AH261" s="219"/>
      <c r="AI261" s="219"/>
      <c r="AJ261" s="219"/>
      <c r="AK261" s="219"/>
      <c r="AL261" s="219"/>
      <c r="AM261" s="219"/>
      <c r="AN261" s="219"/>
      <c r="AO261" s="219"/>
      <c r="AP261" s="219"/>
      <c r="AQ261" s="219"/>
      <c r="AR261" s="219"/>
      <c r="AS261" s="219"/>
      <c r="AT261" s="219"/>
      <c r="AU261" s="219"/>
      <c r="AV261" s="219"/>
      <c r="AW261" s="221"/>
      <c r="AX261" s="219"/>
      <c r="AY261" s="219"/>
      <c r="AZ261" s="219"/>
      <c r="BA261" s="219"/>
      <c r="BB261" s="219"/>
      <c r="BC261" s="219"/>
      <c r="BD261" s="219">
        <f>60*Y261</f>
        <v>0</v>
      </c>
      <c r="BE261" s="219"/>
      <c r="BF261" s="219"/>
      <c r="BG261" s="219"/>
      <c r="BH261" s="219"/>
      <c r="BI261" s="219"/>
      <c r="BJ261" s="219"/>
      <c r="BK261" s="219"/>
      <c r="BL261" s="221"/>
      <c r="BM261" s="219"/>
      <c r="BN261" s="238"/>
      <c r="BO261" s="219">
        <f>15*Y261</f>
        <v>0</v>
      </c>
      <c r="BP261" s="238"/>
      <c r="BQ261" s="238"/>
      <c r="BR261" s="238"/>
      <c r="BS261" s="238"/>
      <c r="BT261" s="75"/>
      <c r="BU261" s="75"/>
      <c r="BV261" s="76"/>
    </row>
    <row r="262" spans="1:74" ht="30" customHeight="1" x14ac:dyDescent="0.25">
      <c r="A262" s="77"/>
      <c r="B262" s="191" t="s">
        <v>583</v>
      </c>
      <c r="C262" s="192" t="s">
        <v>581</v>
      </c>
      <c r="D262" s="239" t="s">
        <v>584</v>
      </c>
      <c r="E262" s="455"/>
      <c r="F262" s="195">
        <v>5</v>
      </c>
      <c r="G262" s="196">
        <v>53</v>
      </c>
      <c r="H262" s="197"/>
      <c r="I262" s="443"/>
      <c r="J262" s="444"/>
      <c r="K262" s="445"/>
      <c r="L262" s="179"/>
      <c r="M262" s="446"/>
      <c r="N262" s="513"/>
      <c r="O262" s="27"/>
      <c r="P262" s="514"/>
      <c r="Q262" s="515"/>
      <c r="R262" s="516"/>
      <c r="S262" s="447"/>
      <c r="T262" s="448"/>
      <c r="U262" s="449"/>
      <c r="V262" s="517"/>
      <c r="W262" s="518"/>
      <c r="X262" s="302"/>
      <c r="Y262" s="212">
        <f t="shared" si="122"/>
        <v>0</v>
      </c>
      <c r="Z262" s="212">
        <f t="shared" si="123"/>
        <v>0</v>
      </c>
      <c r="AA262" s="213">
        <f t="shared" si="124"/>
        <v>0</v>
      </c>
      <c r="AB262" s="171"/>
      <c r="AC262" s="303">
        <v>2.6</v>
      </c>
      <c r="AD262" s="216">
        <f t="shared" si="125"/>
        <v>0</v>
      </c>
      <c r="AE262" s="217">
        <f t="shared" si="126"/>
        <v>0</v>
      </c>
      <c r="AF262" s="218"/>
      <c r="AG262" s="219"/>
      <c r="AH262" s="219"/>
      <c r="AI262" s="219"/>
      <c r="AJ262" s="219"/>
      <c r="AK262" s="219"/>
      <c r="AL262" s="219"/>
      <c r="AM262" s="219"/>
      <c r="AN262" s="219"/>
      <c r="AO262" s="219"/>
      <c r="AP262" s="219"/>
      <c r="AQ262" s="219"/>
      <c r="AR262" s="219"/>
      <c r="AS262" s="219"/>
      <c r="AT262" s="219"/>
      <c r="AU262" s="219"/>
      <c r="AV262" s="219"/>
      <c r="AW262" s="221"/>
      <c r="AX262" s="219"/>
      <c r="AY262" s="219"/>
      <c r="AZ262" s="219"/>
      <c r="BA262" s="219"/>
      <c r="BB262" s="219"/>
      <c r="BC262" s="219">
        <f>9*Y262</f>
        <v>0</v>
      </c>
      <c r="BD262" s="219"/>
      <c r="BE262" s="219">
        <f>11*Y262</f>
        <v>0</v>
      </c>
      <c r="BF262" s="219"/>
      <c r="BG262" s="219"/>
      <c r="BH262" s="219"/>
      <c r="BI262" s="219"/>
      <c r="BJ262" s="219"/>
      <c r="BK262" s="219"/>
      <c r="BL262" s="221"/>
      <c r="BM262" s="219"/>
      <c r="BN262" s="238"/>
      <c r="BO262" s="238"/>
      <c r="BP262" s="219">
        <f>5*Y262</f>
        <v>0</v>
      </c>
      <c r="BQ262" s="238"/>
      <c r="BR262" s="238"/>
      <c r="BS262" s="238"/>
      <c r="BT262" s="75"/>
      <c r="BU262" s="75"/>
      <c r="BV262" s="76"/>
    </row>
    <row r="263" spans="1:74" ht="30" customHeight="1" x14ac:dyDescent="0.25">
      <c r="A263" s="77"/>
      <c r="B263" s="191" t="s">
        <v>585</v>
      </c>
      <c r="C263" s="192" t="s">
        <v>581</v>
      </c>
      <c r="D263" s="239" t="s">
        <v>586</v>
      </c>
      <c r="E263" s="455"/>
      <c r="F263" s="195">
        <v>16</v>
      </c>
      <c r="G263" s="196">
        <v>84</v>
      </c>
      <c r="H263" s="197"/>
      <c r="I263" s="443"/>
      <c r="J263" s="444"/>
      <c r="K263" s="445"/>
      <c r="L263" s="179"/>
      <c r="M263" s="446"/>
      <c r="N263" s="513"/>
      <c r="O263" s="27"/>
      <c r="P263" s="514"/>
      <c r="Q263" s="515"/>
      <c r="R263" s="516"/>
      <c r="S263" s="447"/>
      <c r="T263" s="448"/>
      <c r="U263" s="449"/>
      <c r="V263" s="517"/>
      <c r="W263" s="518"/>
      <c r="X263" s="302"/>
      <c r="Y263" s="212">
        <f t="shared" si="122"/>
        <v>0</v>
      </c>
      <c r="Z263" s="212">
        <f t="shared" si="123"/>
        <v>0</v>
      </c>
      <c r="AA263" s="213">
        <f t="shared" si="124"/>
        <v>0</v>
      </c>
      <c r="AB263" s="171"/>
      <c r="AC263" s="303">
        <v>4.7</v>
      </c>
      <c r="AD263" s="216">
        <f t="shared" si="125"/>
        <v>0</v>
      </c>
      <c r="AE263" s="217">
        <f t="shared" si="126"/>
        <v>0</v>
      </c>
      <c r="AF263" s="218"/>
      <c r="AG263" s="219"/>
      <c r="AH263" s="219"/>
      <c r="AI263" s="219"/>
      <c r="AJ263" s="219"/>
      <c r="AK263" s="219"/>
      <c r="AL263" s="219"/>
      <c r="AM263" s="219"/>
      <c r="AN263" s="219"/>
      <c r="AO263" s="219"/>
      <c r="AP263" s="219"/>
      <c r="AQ263" s="219"/>
      <c r="AR263" s="219"/>
      <c r="AS263" s="219"/>
      <c r="AT263" s="219"/>
      <c r="AU263" s="219"/>
      <c r="AV263" s="219"/>
      <c r="AW263" s="221"/>
      <c r="AX263" s="219"/>
      <c r="AY263" s="219"/>
      <c r="AZ263" s="219"/>
      <c r="BA263" s="219"/>
      <c r="BB263" s="219"/>
      <c r="BC263" s="219">
        <f>30*Y263</f>
        <v>0</v>
      </c>
      <c r="BD263" s="219"/>
      <c r="BE263" s="219"/>
      <c r="BF263" s="219"/>
      <c r="BG263" s="219"/>
      <c r="BH263" s="219"/>
      <c r="BI263" s="219"/>
      <c r="BJ263" s="219"/>
      <c r="BK263" s="219"/>
      <c r="BL263" s="221"/>
      <c r="BM263" s="219"/>
      <c r="BN263" s="238"/>
      <c r="BO263" s="219">
        <f>16*Y263</f>
        <v>0</v>
      </c>
      <c r="BP263" s="238"/>
      <c r="BQ263" s="238"/>
      <c r="BR263" s="238"/>
      <c r="BS263" s="238"/>
      <c r="BT263" s="75"/>
      <c r="BU263" s="75"/>
      <c r="BV263" s="76"/>
    </row>
    <row r="264" spans="1:74" ht="30" customHeight="1" x14ac:dyDescent="0.25">
      <c r="A264" s="77"/>
      <c r="B264" s="191" t="s">
        <v>587</v>
      </c>
      <c r="C264" s="192" t="s">
        <v>581</v>
      </c>
      <c r="D264" s="538" t="s">
        <v>588</v>
      </c>
      <c r="E264" s="455"/>
      <c r="F264" s="195">
        <f t="shared" ref="F264:G264" si="127">SUM(F261:F263)</f>
        <v>36</v>
      </c>
      <c r="G264" s="195">
        <f t="shared" si="127"/>
        <v>257</v>
      </c>
      <c r="H264" s="197"/>
      <c r="I264" s="563"/>
      <c r="J264" s="564"/>
      <c r="K264" s="565"/>
      <c r="L264" s="179"/>
      <c r="M264" s="566"/>
      <c r="N264" s="567"/>
      <c r="O264" s="568"/>
      <c r="P264" s="569"/>
      <c r="Q264" s="570"/>
      <c r="R264" s="571"/>
      <c r="S264" s="572"/>
      <c r="T264" s="573"/>
      <c r="U264" s="574"/>
      <c r="V264" s="575"/>
      <c r="W264" s="576"/>
      <c r="X264" s="302"/>
      <c r="Y264" s="212">
        <f t="shared" si="122"/>
        <v>0</v>
      </c>
      <c r="Z264" s="212">
        <f t="shared" si="123"/>
        <v>0</v>
      </c>
      <c r="AA264" s="213">
        <f t="shared" si="124"/>
        <v>0</v>
      </c>
      <c r="AB264" s="190"/>
      <c r="AC264" s="303">
        <f>SUM(AC261:AC262)</f>
        <v>8.9</v>
      </c>
      <c r="AD264" s="216">
        <f t="shared" si="125"/>
        <v>0</v>
      </c>
      <c r="AE264" s="217">
        <f t="shared" si="126"/>
        <v>0</v>
      </c>
      <c r="AF264" s="218"/>
      <c r="AG264" s="219"/>
      <c r="AH264" s="219"/>
      <c r="AI264" s="219"/>
      <c r="AJ264" s="219"/>
      <c r="AK264" s="219"/>
      <c r="AL264" s="219"/>
      <c r="AM264" s="219"/>
      <c r="AN264" s="219"/>
      <c r="AO264" s="219"/>
      <c r="AP264" s="219"/>
      <c r="AQ264" s="219"/>
      <c r="AR264" s="219"/>
      <c r="AS264" s="219"/>
      <c r="AT264" s="219"/>
      <c r="AU264" s="219"/>
      <c r="AV264" s="219"/>
      <c r="AW264" s="221"/>
      <c r="AX264" s="219"/>
      <c r="AY264" s="219"/>
      <c r="AZ264" s="219"/>
      <c r="BA264" s="219"/>
      <c r="BB264" s="219"/>
      <c r="BC264" s="219">
        <f>39*Y264</f>
        <v>0</v>
      </c>
      <c r="BD264" s="219">
        <f>60*Y264</f>
        <v>0</v>
      </c>
      <c r="BE264" s="219">
        <f>11*Y264</f>
        <v>0</v>
      </c>
      <c r="BF264" s="219"/>
      <c r="BG264" s="219"/>
      <c r="BH264" s="219"/>
      <c r="BI264" s="219"/>
      <c r="BJ264" s="219"/>
      <c r="BK264" s="219"/>
      <c r="BL264" s="221"/>
      <c r="BM264" s="219"/>
      <c r="BN264" s="238"/>
      <c r="BO264" s="219">
        <f>31*Y264</f>
        <v>0</v>
      </c>
      <c r="BP264" s="219">
        <f>5*Y264</f>
        <v>0</v>
      </c>
      <c r="BQ264" s="238"/>
      <c r="BR264" s="238"/>
      <c r="BS264" s="238"/>
      <c r="BT264" s="75"/>
      <c r="BU264" s="75"/>
      <c r="BV264" s="76"/>
    </row>
    <row r="265" spans="1:74" ht="13.5" customHeight="1" x14ac:dyDescent="0.2">
      <c r="A265" s="77"/>
      <c r="B265" s="126"/>
      <c r="C265" s="122"/>
      <c r="D265" s="521"/>
      <c r="E265" s="522"/>
      <c r="F265" s="278"/>
      <c r="G265" s="451"/>
      <c r="H265" s="523"/>
      <c r="I265" s="553"/>
      <c r="J265" s="553"/>
      <c r="K265" s="553"/>
      <c r="L265" s="523"/>
      <c r="M265" s="553"/>
      <c r="N265" s="553"/>
      <c r="O265" s="553"/>
      <c r="P265" s="553"/>
      <c r="Q265" s="554"/>
      <c r="R265" s="553"/>
      <c r="S265" s="553"/>
      <c r="T265" s="553"/>
      <c r="U265" s="553"/>
      <c r="V265" s="553"/>
      <c r="W265" s="553"/>
      <c r="X265" s="302"/>
      <c r="Y265" s="281"/>
      <c r="Z265" s="281"/>
      <c r="AA265" s="281"/>
      <c r="AB265" s="282"/>
      <c r="AC265" s="281"/>
      <c r="AD265" s="283"/>
      <c r="AE265" s="283"/>
      <c r="AF265" s="218"/>
      <c r="AG265" s="281"/>
      <c r="AH265" s="281"/>
      <c r="AI265" s="281"/>
      <c r="AJ265" s="281"/>
      <c r="AK265" s="281"/>
      <c r="AL265" s="281"/>
      <c r="AM265" s="281"/>
      <c r="AN265" s="281"/>
      <c r="AO265" s="281"/>
      <c r="AP265" s="281"/>
      <c r="AQ265" s="281"/>
      <c r="AR265" s="281"/>
      <c r="AS265" s="281"/>
      <c r="AT265" s="281"/>
      <c r="AU265" s="281"/>
      <c r="AV265" s="281"/>
      <c r="AW265" s="281"/>
      <c r="AX265" s="281"/>
      <c r="AY265" s="281"/>
      <c r="AZ265" s="281"/>
      <c r="BA265" s="281"/>
      <c r="BB265" s="281"/>
      <c r="BC265" s="281"/>
      <c r="BD265" s="281"/>
      <c r="BE265" s="281"/>
      <c r="BF265" s="281"/>
      <c r="BG265" s="281"/>
      <c r="BH265" s="281"/>
      <c r="BI265" s="281"/>
      <c r="BJ265" s="281"/>
      <c r="BK265" s="281"/>
      <c r="BL265" s="221"/>
      <c r="BM265" s="281"/>
      <c r="BN265" s="284"/>
      <c r="BO265" s="284"/>
      <c r="BP265" s="284"/>
      <c r="BQ265" s="284"/>
      <c r="BR265" s="284"/>
      <c r="BS265" s="284"/>
      <c r="BT265" s="75"/>
      <c r="BU265" s="75"/>
      <c r="BV265" s="76"/>
    </row>
    <row r="266" spans="1:74" ht="46.5" customHeight="1" x14ac:dyDescent="0.2">
      <c r="A266" s="77"/>
      <c r="B266" s="577" t="s">
        <v>589</v>
      </c>
      <c r="C266" s="286"/>
      <c r="D266" s="534" t="s">
        <v>590</v>
      </c>
      <c r="E266" s="535"/>
      <c r="F266" s="289"/>
      <c r="G266" s="289"/>
      <c r="H266" s="289"/>
      <c r="I266" s="289"/>
      <c r="J266" s="289"/>
      <c r="K266" s="289"/>
      <c r="L266" s="289"/>
      <c r="M266" s="289"/>
      <c r="N266" s="289"/>
      <c r="O266" s="289"/>
      <c r="P266" s="289"/>
      <c r="Q266" s="289"/>
      <c r="R266" s="289"/>
      <c r="S266" s="289"/>
      <c r="T266" s="289"/>
      <c r="U266" s="289"/>
      <c r="V266" s="289"/>
      <c r="W266" s="290"/>
      <c r="X266" s="537"/>
      <c r="Y266" s="289"/>
      <c r="Z266" s="289"/>
      <c r="AA266" s="289"/>
      <c r="AB266" s="453"/>
      <c r="AC266" s="289"/>
      <c r="AD266" s="289"/>
      <c r="AE266" s="289"/>
      <c r="AF266" s="235"/>
      <c r="AG266" s="776" t="s">
        <v>57</v>
      </c>
      <c r="AH266" s="735"/>
      <c r="AI266" s="735"/>
      <c r="AJ266" s="735"/>
      <c r="AK266" s="735"/>
      <c r="AL266" s="735"/>
      <c r="AM266" s="735"/>
      <c r="AN266" s="735"/>
      <c r="AO266" s="735"/>
      <c r="AP266" s="735"/>
      <c r="AQ266" s="735"/>
      <c r="AR266" s="735"/>
      <c r="AS266" s="735"/>
      <c r="AT266" s="735"/>
      <c r="AU266" s="735"/>
      <c r="AV266" s="736"/>
      <c r="AW266" s="101"/>
      <c r="AX266" s="291"/>
      <c r="AY266" s="292"/>
      <c r="AZ266" s="293" t="s">
        <v>58</v>
      </c>
      <c r="BA266" s="294"/>
      <c r="BB266" s="294"/>
      <c r="BC266" s="294"/>
      <c r="BD266" s="294"/>
      <c r="BE266" s="294"/>
      <c r="BF266" s="294"/>
      <c r="BG266" s="294"/>
      <c r="BH266" s="294"/>
      <c r="BI266" s="294"/>
      <c r="BJ266" s="294"/>
      <c r="BK266" s="295"/>
      <c r="BL266" s="101"/>
      <c r="BM266" s="776" t="s">
        <v>59</v>
      </c>
      <c r="BN266" s="735"/>
      <c r="BO266" s="735"/>
      <c r="BP266" s="735"/>
      <c r="BQ266" s="735"/>
      <c r="BR266" s="735"/>
      <c r="BS266" s="736"/>
      <c r="BT266" s="75"/>
      <c r="BU266" s="75"/>
      <c r="BV266" s="76"/>
    </row>
    <row r="267" spans="1:74" ht="13.5" customHeight="1" x14ac:dyDescent="0.2">
      <c r="A267" s="77"/>
      <c r="B267" s="793"/>
      <c r="C267" s="738"/>
      <c r="D267" s="738"/>
      <c r="E267" s="738"/>
      <c r="F267" s="738"/>
      <c r="G267" s="738"/>
      <c r="H267" s="738"/>
      <c r="I267" s="738"/>
      <c r="J267" s="738"/>
      <c r="K267" s="738"/>
      <c r="L267" s="738"/>
      <c r="M267" s="738"/>
      <c r="N267" s="738"/>
      <c r="O267" s="738"/>
      <c r="P267" s="738"/>
      <c r="Q267" s="738"/>
      <c r="R267" s="738"/>
      <c r="S267" s="738"/>
      <c r="T267" s="738"/>
      <c r="U267" s="738"/>
      <c r="V267" s="738"/>
      <c r="W267" s="731"/>
      <c r="X267" s="302"/>
      <c r="Y267" s="523"/>
      <c r="Z267" s="523"/>
      <c r="AA267" s="523"/>
      <c r="AB267" s="523"/>
      <c r="AC267" s="523"/>
      <c r="AD267" s="523"/>
      <c r="AE267" s="523"/>
      <c r="AF267" s="163"/>
      <c r="AG267" s="786" t="s">
        <v>68</v>
      </c>
      <c r="AH267" s="786" t="s">
        <v>69</v>
      </c>
      <c r="AI267" s="786" t="s">
        <v>70</v>
      </c>
      <c r="AJ267" s="786" t="s">
        <v>71</v>
      </c>
      <c r="AK267" s="786" t="s">
        <v>72</v>
      </c>
      <c r="AL267" s="786" t="s">
        <v>73</v>
      </c>
      <c r="AM267" s="786" t="s">
        <v>74</v>
      </c>
      <c r="AN267" s="786" t="s">
        <v>75</v>
      </c>
      <c r="AO267" s="786" t="s">
        <v>76</v>
      </c>
      <c r="AP267" s="786" t="s">
        <v>77</v>
      </c>
      <c r="AQ267" s="786" t="s">
        <v>29</v>
      </c>
      <c r="AR267" s="786" t="s">
        <v>78</v>
      </c>
      <c r="AS267" s="786" t="s">
        <v>79</v>
      </c>
      <c r="AT267" s="786" t="s">
        <v>33</v>
      </c>
      <c r="AU267" s="786" t="s">
        <v>35</v>
      </c>
      <c r="AV267" s="787" t="s">
        <v>36</v>
      </c>
      <c r="AW267" s="101"/>
      <c r="AX267" s="781" t="s">
        <v>80</v>
      </c>
      <c r="AY267" s="781" t="s">
        <v>81</v>
      </c>
      <c r="AZ267" s="781" t="s">
        <v>80</v>
      </c>
      <c r="BA267" s="781" t="s">
        <v>81</v>
      </c>
      <c r="BB267" s="781" t="s">
        <v>80</v>
      </c>
      <c r="BC267" s="781" t="s">
        <v>81</v>
      </c>
      <c r="BD267" s="781" t="s">
        <v>80</v>
      </c>
      <c r="BE267" s="781" t="s">
        <v>81</v>
      </c>
      <c r="BF267" s="781" t="s">
        <v>80</v>
      </c>
      <c r="BG267" s="781" t="s">
        <v>81</v>
      </c>
      <c r="BH267" s="781" t="s">
        <v>80</v>
      </c>
      <c r="BI267" s="781" t="s">
        <v>81</v>
      </c>
      <c r="BJ267" s="781" t="s">
        <v>80</v>
      </c>
      <c r="BK267" s="783" t="s">
        <v>81</v>
      </c>
      <c r="BL267" s="101"/>
      <c r="BM267" s="778" t="s">
        <v>82</v>
      </c>
      <c r="BN267" s="778" t="s">
        <v>83</v>
      </c>
      <c r="BO267" s="778" t="s">
        <v>84</v>
      </c>
      <c r="BP267" s="778" t="s">
        <v>85</v>
      </c>
      <c r="BQ267" s="778" t="s">
        <v>86</v>
      </c>
      <c r="BR267" s="778" t="s">
        <v>87</v>
      </c>
      <c r="BS267" s="780" t="s">
        <v>88</v>
      </c>
      <c r="BT267" s="75"/>
      <c r="BU267" s="75"/>
      <c r="BV267" s="76"/>
    </row>
    <row r="268" spans="1:74" ht="45.75" customHeight="1" x14ac:dyDescent="0.2">
      <c r="A268" s="77"/>
      <c r="B268" s="732"/>
      <c r="C268" s="739"/>
      <c r="D268" s="739"/>
      <c r="E268" s="739"/>
      <c r="F268" s="739"/>
      <c r="G268" s="739"/>
      <c r="H268" s="739"/>
      <c r="I268" s="739"/>
      <c r="J268" s="739"/>
      <c r="K268" s="739"/>
      <c r="L268" s="739"/>
      <c r="M268" s="739"/>
      <c r="N268" s="739"/>
      <c r="O268" s="739"/>
      <c r="P268" s="739"/>
      <c r="Q268" s="739"/>
      <c r="R268" s="739"/>
      <c r="S268" s="739"/>
      <c r="T268" s="739"/>
      <c r="U268" s="739"/>
      <c r="V268" s="739"/>
      <c r="W268" s="733"/>
      <c r="X268" s="302"/>
      <c r="Y268" s="786" t="s">
        <v>62</v>
      </c>
      <c r="Z268" s="786" t="s">
        <v>63</v>
      </c>
      <c r="AA268" s="787" t="s">
        <v>64</v>
      </c>
      <c r="AB268" s="162"/>
      <c r="AC268" s="786" t="s">
        <v>65</v>
      </c>
      <c r="AD268" s="786" t="s">
        <v>66</v>
      </c>
      <c r="AE268" s="787" t="s">
        <v>67</v>
      </c>
      <c r="AF268" s="163"/>
      <c r="AG268" s="785"/>
      <c r="AH268" s="785"/>
      <c r="AI268" s="785"/>
      <c r="AJ268" s="785"/>
      <c r="AK268" s="785"/>
      <c r="AL268" s="785"/>
      <c r="AM268" s="785"/>
      <c r="AN268" s="785"/>
      <c r="AO268" s="785"/>
      <c r="AP268" s="785"/>
      <c r="AQ268" s="785"/>
      <c r="AR268" s="785"/>
      <c r="AS268" s="785"/>
      <c r="AT268" s="785"/>
      <c r="AU268" s="785"/>
      <c r="AV268" s="768"/>
      <c r="AW268" s="101"/>
      <c r="AX268" s="779"/>
      <c r="AY268" s="782"/>
      <c r="AZ268" s="779"/>
      <c r="BA268" s="782"/>
      <c r="BB268" s="779"/>
      <c r="BC268" s="782"/>
      <c r="BD268" s="779"/>
      <c r="BE268" s="782"/>
      <c r="BF268" s="779"/>
      <c r="BG268" s="782"/>
      <c r="BH268" s="779"/>
      <c r="BI268" s="782"/>
      <c r="BJ268" s="779"/>
      <c r="BK268" s="784"/>
      <c r="BL268" s="101"/>
      <c r="BM268" s="785"/>
      <c r="BN268" s="785"/>
      <c r="BO268" s="785"/>
      <c r="BP268" s="785"/>
      <c r="BQ268" s="785"/>
      <c r="BR268" s="785"/>
      <c r="BS268" s="768"/>
      <c r="BT268" s="75"/>
      <c r="BU268" s="75"/>
      <c r="BV268" s="76"/>
    </row>
    <row r="269" spans="1:74" ht="73.5" customHeight="1" x14ac:dyDescent="0.2">
      <c r="A269" s="77"/>
      <c r="B269" s="439"/>
      <c r="C269" s="440" t="s">
        <v>90</v>
      </c>
      <c r="D269" s="161"/>
      <c r="E269" s="442" t="s">
        <v>91</v>
      </c>
      <c r="F269" s="442" t="s">
        <v>92</v>
      </c>
      <c r="G269" s="442" t="s">
        <v>93</v>
      </c>
      <c r="H269" s="175" t="s">
        <v>94</v>
      </c>
      <c r="I269" s="176" t="s">
        <v>95</v>
      </c>
      <c r="J269" s="177" t="s">
        <v>96</v>
      </c>
      <c r="K269" s="499" t="s">
        <v>459</v>
      </c>
      <c r="L269" s="179" t="s">
        <v>98</v>
      </c>
      <c r="M269" s="180" t="s">
        <v>99</v>
      </c>
      <c r="N269" s="500" t="s">
        <v>460</v>
      </c>
      <c r="O269" s="182" t="s">
        <v>461</v>
      </c>
      <c r="P269" s="442" t="s">
        <v>462</v>
      </c>
      <c r="Q269" s="185" t="s">
        <v>104</v>
      </c>
      <c r="R269" s="501" t="s">
        <v>463</v>
      </c>
      <c r="S269" s="186" t="s">
        <v>464</v>
      </c>
      <c r="T269" s="187" t="s">
        <v>465</v>
      </c>
      <c r="U269" s="188" t="s">
        <v>107</v>
      </c>
      <c r="V269" s="502" t="s">
        <v>466</v>
      </c>
      <c r="W269" s="503" t="s">
        <v>467</v>
      </c>
      <c r="X269" s="302"/>
      <c r="Y269" s="779"/>
      <c r="Z269" s="779"/>
      <c r="AA269" s="729"/>
      <c r="AB269" s="171"/>
      <c r="AC269" s="779"/>
      <c r="AD269" s="779"/>
      <c r="AE269" s="729"/>
      <c r="AF269" s="163"/>
      <c r="AG269" s="779"/>
      <c r="AH269" s="779"/>
      <c r="AI269" s="779"/>
      <c r="AJ269" s="779"/>
      <c r="AK269" s="779"/>
      <c r="AL269" s="779"/>
      <c r="AM269" s="779"/>
      <c r="AN269" s="779"/>
      <c r="AO269" s="779"/>
      <c r="AP269" s="779"/>
      <c r="AQ269" s="779"/>
      <c r="AR269" s="779"/>
      <c r="AS269" s="779"/>
      <c r="AT269" s="779"/>
      <c r="AU269" s="779"/>
      <c r="AV269" s="729"/>
      <c r="AW269" s="101"/>
      <c r="AX269" s="777" t="s">
        <v>110</v>
      </c>
      <c r="AY269" s="736"/>
      <c r="AZ269" s="777" t="s">
        <v>68</v>
      </c>
      <c r="BA269" s="736"/>
      <c r="BB269" s="777" t="s">
        <v>69</v>
      </c>
      <c r="BC269" s="736"/>
      <c r="BD269" s="777" t="s">
        <v>70</v>
      </c>
      <c r="BE269" s="736"/>
      <c r="BF269" s="777" t="s">
        <v>71</v>
      </c>
      <c r="BG269" s="736"/>
      <c r="BH269" s="777" t="s">
        <v>72</v>
      </c>
      <c r="BI269" s="736"/>
      <c r="BJ269" s="777" t="s">
        <v>73</v>
      </c>
      <c r="BK269" s="736"/>
      <c r="BL269" s="101"/>
      <c r="BM269" s="779"/>
      <c r="BN269" s="779"/>
      <c r="BO269" s="779"/>
      <c r="BP269" s="779"/>
      <c r="BQ269" s="779"/>
      <c r="BR269" s="779"/>
      <c r="BS269" s="729"/>
      <c r="BT269" s="75"/>
      <c r="BU269" s="75"/>
      <c r="BV269" s="76"/>
    </row>
    <row r="270" spans="1:74" ht="30" customHeight="1" x14ac:dyDescent="0.25">
      <c r="A270" s="77"/>
      <c r="B270" s="192" t="s">
        <v>591</v>
      </c>
      <c r="C270" s="192" t="s">
        <v>592</v>
      </c>
      <c r="D270" s="239" t="s">
        <v>593</v>
      </c>
      <c r="E270" s="182" t="s">
        <v>594</v>
      </c>
      <c r="F270" s="195">
        <v>10</v>
      </c>
      <c r="G270" s="196">
        <v>157.9</v>
      </c>
      <c r="H270" s="197"/>
      <c r="I270" s="443"/>
      <c r="J270" s="444"/>
      <c r="K270" s="445"/>
      <c r="L270" s="179"/>
      <c r="M270" s="446"/>
      <c r="N270" s="513"/>
      <c r="O270" s="27"/>
      <c r="P270" s="514"/>
      <c r="Q270" s="515"/>
      <c r="R270" s="516"/>
      <c r="S270" s="447"/>
      <c r="T270" s="448"/>
      <c r="U270" s="449"/>
      <c r="V270" s="517"/>
      <c r="W270" s="518"/>
      <c r="X270" s="302"/>
      <c r="Y270" s="212">
        <f t="shared" ref="Y270:Y274" si="128">H270+I270+J270+K270+M270+N270+O270+P270+Q270+R270+S270+T270+U270+V270+W270+L270</f>
        <v>0</v>
      </c>
      <c r="Z270" s="212">
        <f t="shared" ref="Z270:Z274" si="129">Y270*F270</f>
        <v>0</v>
      </c>
      <c r="AA270" s="213">
        <f t="shared" ref="AA270:AA274" si="130">G270*Y270</f>
        <v>0</v>
      </c>
      <c r="AB270" s="171"/>
      <c r="AC270" s="303">
        <v>9.6999999999999993</v>
      </c>
      <c r="AD270" s="216">
        <f t="shared" ref="AD270:AD274" si="131">AC270*Y270</f>
        <v>0</v>
      </c>
      <c r="AE270" s="217">
        <f t="shared" ref="AE270:AE274" si="132">AG270*0.26+AH270*0.32+AI270*0.36+AJ270*0.42+AK270*0.5+AL270*0.52+AM270*0.62+AN270*0.68+AO270*0.85+AP270*0.85+AR270*0.13+AT270*0.154+AV270*0.208+AZ270*0.04+BA270*0.04+BB270*0.06+BC270*0.09+BD270*0.07+BE270*0.11+BF270*0.08+BG270*0.19+BH270*0.09+BI270*0.22+BJ270*0.1+BK270*0.18</f>
        <v>0</v>
      </c>
      <c r="AF270" s="218"/>
      <c r="AG270" s="219"/>
      <c r="AH270" s="219"/>
      <c r="AI270" s="219"/>
      <c r="AJ270" s="219"/>
      <c r="AK270" s="219">
        <f>5*Y270</f>
        <v>0</v>
      </c>
      <c r="AL270" s="219">
        <f>2*Y270</f>
        <v>0</v>
      </c>
      <c r="AM270" s="219">
        <f>3*Y270</f>
        <v>0</v>
      </c>
      <c r="AN270" s="219"/>
      <c r="AO270" s="219"/>
      <c r="AP270" s="219"/>
      <c r="AQ270" s="219"/>
      <c r="AR270" s="219"/>
      <c r="AS270" s="219"/>
      <c r="AT270" s="219"/>
      <c r="AU270" s="219"/>
      <c r="AV270" s="219"/>
      <c r="AW270" s="221"/>
      <c r="AX270" s="219"/>
      <c r="AY270" s="219"/>
      <c r="AZ270" s="219"/>
      <c r="BA270" s="219">
        <f>2*Y270</f>
        <v>0</v>
      </c>
      <c r="BB270" s="219"/>
      <c r="BC270" s="219">
        <f>5*Y270</f>
        <v>0</v>
      </c>
      <c r="BD270" s="219"/>
      <c r="BE270" s="219">
        <f>3*Y270</f>
        <v>0</v>
      </c>
      <c r="BF270" s="219"/>
      <c r="BG270" s="219"/>
      <c r="BH270" s="219"/>
      <c r="BI270" s="219"/>
      <c r="BJ270" s="219"/>
      <c r="BK270" s="219"/>
      <c r="BL270" s="221"/>
      <c r="BM270" s="219"/>
      <c r="BN270" s="238"/>
      <c r="BO270" s="238"/>
      <c r="BP270" s="219">
        <f t="shared" ref="BP270:BP271" si="133">10*Y270</f>
        <v>0</v>
      </c>
      <c r="BQ270" s="238"/>
      <c r="BR270" s="238"/>
      <c r="BS270" s="238"/>
      <c r="BT270" s="75"/>
      <c r="BU270" s="75"/>
      <c r="BV270" s="76"/>
    </row>
    <row r="271" spans="1:74" ht="30" customHeight="1" x14ac:dyDescent="0.25">
      <c r="A271" s="77"/>
      <c r="B271" s="192" t="s">
        <v>595</v>
      </c>
      <c r="C271" s="192" t="s">
        <v>592</v>
      </c>
      <c r="D271" s="239" t="s">
        <v>596</v>
      </c>
      <c r="E271" s="182" t="s">
        <v>597</v>
      </c>
      <c r="F271" s="195">
        <v>10</v>
      </c>
      <c r="G271" s="196">
        <v>144.19999999999999</v>
      </c>
      <c r="H271" s="197"/>
      <c r="I271" s="443"/>
      <c r="J271" s="444"/>
      <c r="K271" s="445"/>
      <c r="L271" s="179"/>
      <c r="M271" s="446"/>
      <c r="N271" s="513"/>
      <c r="O271" s="27"/>
      <c r="P271" s="514"/>
      <c r="Q271" s="578"/>
      <c r="R271" s="516"/>
      <c r="S271" s="447"/>
      <c r="T271" s="448"/>
      <c r="U271" s="449"/>
      <c r="V271" s="517"/>
      <c r="W271" s="518"/>
      <c r="X271" s="302"/>
      <c r="Y271" s="212">
        <f t="shared" si="128"/>
        <v>0</v>
      </c>
      <c r="Z271" s="212">
        <f t="shared" si="129"/>
        <v>0</v>
      </c>
      <c r="AA271" s="213">
        <f t="shared" si="130"/>
        <v>0</v>
      </c>
      <c r="AB271" s="171"/>
      <c r="AC271" s="303">
        <v>9</v>
      </c>
      <c r="AD271" s="216">
        <f t="shared" si="131"/>
        <v>0</v>
      </c>
      <c r="AE271" s="217">
        <f t="shared" si="132"/>
        <v>0</v>
      </c>
      <c r="AF271" s="218"/>
      <c r="AG271" s="219"/>
      <c r="AH271" s="219"/>
      <c r="AI271" s="219"/>
      <c r="AJ271" s="219"/>
      <c r="AK271" s="219">
        <f>3*Y271</f>
        <v>0</v>
      </c>
      <c r="AL271" s="219">
        <f>1*Y271</f>
        <v>0</v>
      </c>
      <c r="AM271" s="219">
        <f>4*Y271</f>
        <v>0</v>
      </c>
      <c r="AN271" s="219">
        <f>2*Y271</f>
        <v>0</v>
      </c>
      <c r="AO271" s="219"/>
      <c r="AP271" s="219"/>
      <c r="AQ271" s="219"/>
      <c r="AR271" s="219"/>
      <c r="AS271" s="219"/>
      <c r="AT271" s="219"/>
      <c r="AU271" s="219"/>
      <c r="AV271" s="219"/>
      <c r="AW271" s="221"/>
      <c r="AX271" s="219"/>
      <c r="AY271" s="219"/>
      <c r="AZ271" s="219"/>
      <c r="BA271" s="219"/>
      <c r="BB271" s="219"/>
      <c r="BC271" s="219">
        <f>3*Y271</f>
        <v>0</v>
      </c>
      <c r="BD271" s="219"/>
      <c r="BE271" s="219">
        <f t="shared" ref="BE271:BE272" si="134">6*Y271</f>
        <v>0</v>
      </c>
      <c r="BF271" s="219"/>
      <c r="BG271" s="219">
        <f>1*Y271</f>
        <v>0</v>
      </c>
      <c r="BH271" s="219"/>
      <c r="BI271" s="219"/>
      <c r="BJ271" s="219"/>
      <c r="BK271" s="219"/>
      <c r="BL271" s="221"/>
      <c r="BM271" s="219"/>
      <c r="BN271" s="238"/>
      <c r="BO271" s="238"/>
      <c r="BP271" s="219">
        <f t="shared" si="133"/>
        <v>0</v>
      </c>
      <c r="BQ271" s="238"/>
      <c r="BR271" s="238"/>
      <c r="BS271" s="238"/>
      <c r="BT271" s="75"/>
      <c r="BU271" s="75"/>
      <c r="BV271" s="76"/>
    </row>
    <row r="272" spans="1:74" ht="30" customHeight="1" x14ac:dyDescent="0.25">
      <c r="A272" s="77"/>
      <c r="B272" s="192" t="s">
        <v>598</v>
      </c>
      <c r="C272" s="192" t="s">
        <v>429</v>
      </c>
      <c r="D272" s="239" t="s">
        <v>599</v>
      </c>
      <c r="E272" s="666" t="s">
        <v>747</v>
      </c>
      <c r="F272" s="195">
        <v>26</v>
      </c>
      <c r="G272" s="196">
        <v>332</v>
      </c>
      <c r="H272" s="197"/>
      <c r="I272" s="443"/>
      <c r="J272" s="444"/>
      <c r="K272" s="445"/>
      <c r="L272" s="179"/>
      <c r="M272" s="446"/>
      <c r="N272" s="513"/>
      <c r="O272" s="27"/>
      <c r="P272" s="514"/>
      <c r="Q272" s="579"/>
      <c r="R272" s="516"/>
      <c r="S272" s="447"/>
      <c r="T272" s="448"/>
      <c r="U272" s="449"/>
      <c r="V272" s="517"/>
      <c r="W272" s="518"/>
      <c r="X272" s="302"/>
      <c r="Y272" s="212">
        <f t="shared" si="128"/>
        <v>0</v>
      </c>
      <c r="Z272" s="212">
        <f t="shared" si="129"/>
        <v>0</v>
      </c>
      <c r="AA272" s="213">
        <f t="shared" si="130"/>
        <v>0</v>
      </c>
      <c r="AB272" s="171"/>
      <c r="AC272" s="303">
        <v>17.8</v>
      </c>
      <c r="AD272" s="216">
        <f t="shared" si="131"/>
        <v>0</v>
      </c>
      <c r="AE272" s="217">
        <f t="shared" si="132"/>
        <v>0</v>
      </c>
      <c r="AF272" s="218"/>
      <c r="AG272" s="219"/>
      <c r="AH272" s="219"/>
      <c r="AI272" s="219"/>
      <c r="AJ272" s="219">
        <f>8*Y272</f>
        <v>0</v>
      </c>
      <c r="AK272" s="219">
        <f>12*Y272</f>
        <v>0</v>
      </c>
      <c r="AL272" s="219">
        <f>6*Y272</f>
        <v>0</v>
      </c>
      <c r="AM272" s="219"/>
      <c r="AN272" s="219"/>
      <c r="AO272" s="219"/>
      <c r="AP272" s="219"/>
      <c r="AQ272" s="219"/>
      <c r="AR272" s="219"/>
      <c r="AS272" s="219"/>
      <c r="AT272" s="219"/>
      <c r="AU272" s="219"/>
      <c r="AV272" s="219"/>
      <c r="AW272" s="221"/>
      <c r="AX272" s="219"/>
      <c r="AY272" s="219"/>
      <c r="AZ272" s="219"/>
      <c r="BA272" s="219">
        <f>2*Y272</f>
        <v>0</v>
      </c>
      <c r="BB272" s="219"/>
      <c r="BC272" s="219">
        <f>17*Y272</f>
        <v>0</v>
      </c>
      <c r="BD272" s="219"/>
      <c r="BE272" s="219">
        <f t="shared" si="134"/>
        <v>0</v>
      </c>
      <c r="BF272" s="219"/>
      <c r="BG272" s="219"/>
      <c r="BH272" s="219"/>
      <c r="BI272" s="219">
        <f>1*Y272</f>
        <v>0</v>
      </c>
      <c r="BJ272" s="219"/>
      <c r="BK272" s="219"/>
      <c r="BL272" s="221"/>
      <c r="BM272" s="219"/>
      <c r="BN272" s="238"/>
      <c r="BO272" s="238"/>
      <c r="BP272" s="219">
        <f>26*Y272</f>
        <v>0</v>
      </c>
      <c r="BQ272" s="238"/>
      <c r="BR272" s="238"/>
      <c r="BS272" s="238"/>
      <c r="BT272" s="75"/>
      <c r="BU272" s="75"/>
      <c r="BV272" s="76"/>
    </row>
    <row r="273" spans="1:74" ht="30" customHeight="1" x14ac:dyDescent="0.25">
      <c r="A273" s="77"/>
      <c r="B273" s="192" t="s">
        <v>600</v>
      </c>
      <c r="C273" s="192" t="s">
        <v>432</v>
      </c>
      <c r="D273" s="239" t="s">
        <v>601</v>
      </c>
      <c r="E273" s="666" t="s">
        <v>748</v>
      </c>
      <c r="F273" s="195">
        <v>10</v>
      </c>
      <c r="G273" s="196">
        <v>118</v>
      </c>
      <c r="H273" s="197"/>
      <c r="I273" s="443"/>
      <c r="J273" s="444"/>
      <c r="K273" s="445"/>
      <c r="L273" s="179"/>
      <c r="M273" s="446"/>
      <c r="N273" s="513"/>
      <c r="O273" s="27"/>
      <c r="P273" s="514"/>
      <c r="Q273" s="580"/>
      <c r="R273" s="516"/>
      <c r="S273" s="447"/>
      <c r="T273" s="448"/>
      <c r="U273" s="449"/>
      <c r="V273" s="517"/>
      <c r="W273" s="518"/>
      <c r="X273" s="302"/>
      <c r="Y273" s="212">
        <f t="shared" si="128"/>
        <v>0</v>
      </c>
      <c r="Z273" s="212">
        <f t="shared" si="129"/>
        <v>0</v>
      </c>
      <c r="AA273" s="213">
        <f t="shared" si="130"/>
        <v>0</v>
      </c>
      <c r="AB273" s="171"/>
      <c r="AC273" s="303">
        <v>9.6999999999999993</v>
      </c>
      <c r="AD273" s="216">
        <f t="shared" si="131"/>
        <v>0</v>
      </c>
      <c r="AE273" s="217">
        <f t="shared" si="132"/>
        <v>0</v>
      </c>
      <c r="AF273" s="218"/>
      <c r="AG273" s="219"/>
      <c r="AH273" s="219"/>
      <c r="AI273" s="219"/>
      <c r="AJ273" s="219">
        <f>1*Y273</f>
        <v>0</v>
      </c>
      <c r="AK273" s="219">
        <f>7*Y273</f>
        <v>0</v>
      </c>
      <c r="AL273" s="219"/>
      <c r="AM273" s="219">
        <f>2*Y273</f>
        <v>0</v>
      </c>
      <c r="AN273" s="219"/>
      <c r="AO273" s="219"/>
      <c r="AP273" s="219"/>
      <c r="AQ273" s="219"/>
      <c r="AR273" s="219"/>
      <c r="AS273" s="219"/>
      <c r="AT273" s="219"/>
      <c r="AU273" s="219"/>
      <c r="AV273" s="219"/>
      <c r="AW273" s="221"/>
      <c r="AX273" s="219"/>
      <c r="AY273" s="219"/>
      <c r="AZ273" s="219"/>
      <c r="BA273" s="219"/>
      <c r="BB273" s="219"/>
      <c r="BC273" s="219">
        <f>5*Y273</f>
        <v>0</v>
      </c>
      <c r="BD273" s="219"/>
      <c r="BE273" s="219">
        <f>5*Y273</f>
        <v>0</v>
      </c>
      <c r="BF273" s="219"/>
      <c r="BG273" s="219"/>
      <c r="BH273" s="219"/>
      <c r="BI273" s="219"/>
      <c r="BJ273" s="219"/>
      <c r="BK273" s="219"/>
      <c r="BL273" s="221"/>
      <c r="BM273" s="219"/>
      <c r="BN273" s="238"/>
      <c r="BO273" s="238"/>
      <c r="BP273" s="219">
        <f>10*Y273</f>
        <v>0</v>
      </c>
      <c r="BQ273" s="238"/>
      <c r="BR273" s="238"/>
      <c r="BS273" s="238"/>
      <c r="BT273" s="75"/>
      <c r="BU273" s="75"/>
      <c r="BV273" s="76"/>
    </row>
    <row r="274" spans="1:74" ht="27.75" customHeight="1" x14ac:dyDescent="0.25">
      <c r="A274" s="77"/>
      <c r="B274" s="192" t="s">
        <v>602</v>
      </c>
      <c r="C274" s="192" t="s">
        <v>603</v>
      </c>
      <c r="D274" s="538" t="s">
        <v>604</v>
      </c>
      <c r="E274" s="192"/>
      <c r="F274" s="195">
        <f t="shared" ref="F274:G274" si="135">SUM(F270:F273)</f>
        <v>56</v>
      </c>
      <c r="G274" s="195">
        <f t="shared" si="135"/>
        <v>752.1</v>
      </c>
      <c r="H274" s="197"/>
      <c r="I274" s="443"/>
      <c r="J274" s="444"/>
      <c r="K274" s="445"/>
      <c r="L274" s="179"/>
      <c r="M274" s="446"/>
      <c r="N274" s="513"/>
      <c r="O274" s="27"/>
      <c r="P274" s="514"/>
      <c r="Q274" s="579"/>
      <c r="R274" s="516"/>
      <c r="S274" s="447"/>
      <c r="T274" s="448"/>
      <c r="U274" s="449"/>
      <c r="V274" s="517"/>
      <c r="W274" s="518"/>
      <c r="X274" s="302"/>
      <c r="Y274" s="212">
        <f t="shared" si="128"/>
        <v>0</v>
      </c>
      <c r="Z274" s="212">
        <f t="shared" si="129"/>
        <v>0</v>
      </c>
      <c r="AA274" s="213">
        <f t="shared" si="130"/>
        <v>0</v>
      </c>
      <c r="AB274" s="190"/>
      <c r="AC274" s="303">
        <f>SUM(AC270:AC273)</f>
        <v>46.2</v>
      </c>
      <c r="AD274" s="216">
        <f t="shared" si="131"/>
        <v>0</v>
      </c>
      <c r="AE274" s="217">
        <f t="shared" si="132"/>
        <v>0</v>
      </c>
      <c r="AF274" s="218"/>
      <c r="AG274" s="219"/>
      <c r="AH274" s="219"/>
      <c r="AI274" s="219"/>
      <c r="AJ274" s="219"/>
      <c r="AK274" s="219">
        <f>8*Y274</f>
        <v>0</v>
      </c>
      <c r="AL274" s="219">
        <f>3*Y274</f>
        <v>0</v>
      </c>
      <c r="AM274" s="219">
        <f>7*Y274</f>
        <v>0</v>
      </c>
      <c r="AN274" s="219">
        <f>2*Y274</f>
        <v>0</v>
      </c>
      <c r="AO274" s="219"/>
      <c r="AP274" s="219"/>
      <c r="AQ274" s="219"/>
      <c r="AR274" s="219"/>
      <c r="AS274" s="219"/>
      <c r="AT274" s="219"/>
      <c r="AU274" s="219"/>
      <c r="AV274" s="219"/>
      <c r="AW274" s="221"/>
      <c r="AX274" s="219"/>
      <c r="AY274" s="219"/>
      <c r="AZ274" s="219"/>
      <c r="BA274" s="219">
        <f>2*Y274</f>
        <v>0</v>
      </c>
      <c r="BB274" s="219"/>
      <c r="BC274" s="219">
        <f>8*Y274</f>
        <v>0</v>
      </c>
      <c r="BD274" s="219"/>
      <c r="BE274" s="219">
        <f>9*Y274</f>
        <v>0</v>
      </c>
      <c r="BF274" s="219"/>
      <c r="BG274" s="219">
        <f>1*Y274</f>
        <v>0</v>
      </c>
      <c r="BH274" s="219"/>
      <c r="BI274" s="219"/>
      <c r="BJ274" s="219"/>
      <c r="BK274" s="219"/>
      <c r="BL274" s="221"/>
      <c r="BM274" s="219"/>
      <c r="BN274" s="238"/>
      <c r="BO274" s="219"/>
      <c r="BP274" s="219">
        <f>56*Y274</f>
        <v>0</v>
      </c>
      <c r="BQ274" s="238"/>
      <c r="BR274" s="238"/>
      <c r="BS274" s="238"/>
      <c r="BT274" s="75"/>
      <c r="BU274" s="75"/>
      <c r="BV274" s="76"/>
    </row>
    <row r="275" spans="1:74" ht="13.5" customHeight="1" x14ac:dyDescent="0.25">
      <c r="A275" s="77"/>
      <c r="B275" s="122"/>
      <c r="C275" s="122"/>
      <c r="D275" s="521"/>
      <c r="E275" s="522"/>
      <c r="F275" s="278"/>
      <c r="G275" s="451"/>
      <c r="H275" s="523"/>
      <c r="I275" s="523"/>
      <c r="J275" s="523"/>
      <c r="K275" s="523"/>
      <c r="L275" s="523"/>
      <c r="M275" s="523"/>
      <c r="N275" s="523"/>
      <c r="O275" s="523"/>
      <c r="P275" s="523"/>
      <c r="Q275" s="554"/>
      <c r="R275" s="523"/>
      <c r="S275" s="523"/>
      <c r="T275" s="523"/>
      <c r="U275" s="523"/>
      <c r="V275" s="523"/>
      <c r="W275" s="523"/>
      <c r="X275" s="302"/>
      <c r="Y275" s="281"/>
      <c r="Z275" s="281"/>
      <c r="AA275" s="281"/>
      <c r="AB275" s="282"/>
      <c r="AC275" s="581"/>
      <c r="AD275" s="283"/>
      <c r="AE275" s="283"/>
      <c r="AF275" s="218"/>
      <c r="AG275" s="281"/>
      <c r="AH275" s="281"/>
      <c r="AI275" s="281"/>
      <c r="AJ275" s="281"/>
      <c r="AK275" s="281"/>
      <c r="AL275" s="281"/>
      <c r="AM275" s="281"/>
      <c r="AN275" s="281"/>
      <c r="AO275" s="281"/>
      <c r="AP275" s="281"/>
      <c r="AQ275" s="281"/>
      <c r="AR275" s="281"/>
      <c r="AS275" s="281"/>
      <c r="AT275" s="281"/>
      <c r="AU275" s="281"/>
      <c r="AV275" s="281"/>
      <c r="AW275" s="281"/>
      <c r="AX275" s="281"/>
      <c r="AY275" s="281"/>
      <c r="AZ275" s="281"/>
      <c r="BA275" s="281"/>
      <c r="BB275" s="281"/>
      <c r="BC275" s="281"/>
      <c r="BD275" s="281"/>
      <c r="BE275" s="281"/>
      <c r="BF275" s="281"/>
      <c r="BG275" s="281"/>
      <c r="BH275" s="281"/>
      <c r="BI275" s="281"/>
      <c r="BJ275" s="281"/>
      <c r="BK275" s="281"/>
      <c r="BL275" s="221"/>
      <c r="BM275" s="281"/>
      <c r="BN275" s="284"/>
      <c r="BO275" s="284"/>
      <c r="BP275" s="284"/>
      <c r="BQ275" s="284"/>
      <c r="BR275" s="284"/>
      <c r="BS275" s="284"/>
      <c r="BT275" s="75"/>
      <c r="BU275" s="75"/>
      <c r="BV275" s="76"/>
    </row>
    <row r="276" spans="1:74" ht="46.5" customHeight="1" x14ac:dyDescent="0.2">
      <c r="A276" s="77"/>
      <c r="B276" s="285" t="s">
        <v>605</v>
      </c>
      <c r="C276" s="286"/>
      <c r="D276" s="815" t="s">
        <v>606</v>
      </c>
      <c r="E276" s="814"/>
      <c r="F276" s="582"/>
      <c r="G276" s="289"/>
      <c r="H276" s="289"/>
      <c r="I276" s="289"/>
      <c r="J276" s="289"/>
      <c r="K276" s="289"/>
      <c r="L276" s="289"/>
      <c r="M276" s="289"/>
      <c r="N276" s="289"/>
      <c r="O276" s="289"/>
      <c r="P276" s="289"/>
      <c r="Q276" s="289"/>
      <c r="R276" s="289"/>
      <c r="S276" s="289"/>
      <c r="T276" s="289"/>
      <c r="U276" s="289"/>
      <c r="V276" s="289"/>
      <c r="W276" s="290"/>
      <c r="X276" s="537"/>
      <c r="Y276" s="289"/>
      <c r="Z276" s="289"/>
      <c r="AA276" s="289"/>
      <c r="AB276" s="453"/>
      <c r="AC276" s="289"/>
      <c r="AD276" s="289"/>
      <c r="AE276" s="289"/>
      <c r="AF276" s="235"/>
      <c r="AG276" s="776" t="s">
        <v>57</v>
      </c>
      <c r="AH276" s="735"/>
      <c r="AI276" s="735"/>
      <c r="AJ276" s="735"/>
      <c r="AK276" s="735"/>
      <c r="AL276" s="735"/>
      <c r="AM276" s="735"/>
      <c r="AN276" s="735"/>
      <c r="AO276" s="735"/>
      <c r="AP276" s="735"/>
      <c r="AQ276" s="735"/>
      <c r="AR276" s="735"/>
      <c r="AS276" s="735"/>
      <c r="AT276" s="735"/>
      <c r="AU276" s="735"/>
      <c r="AV276" s="736"/>
      <c r="AW276" s="101"/>
      <c r="AX276" s="291"/>
      <c r="AY276" s="292"/>
      <c r="AZ276" s="293" t="s">
        <v>58</v>
      </c>
      <c r="BA276" s="294"/>
      <c r="BB276" s="294"/>
      <c r="BC276" s="294"/>
      <c r="BD276" s="294"/>
      <c r="BE276" s="294"/>
      <c r="BF276" s="294"/>
      <c r="BG276" s="294"/>
      <c r="BH276" s="294"/>
      <c r="BI276" s="294"/>
      <c r="BJ276" s="294"/>
      <c r="BK276" s="295"/>
      <c r="BL276" s="101"/>
      <c r="BM276" s="776" t="s">
        <v>59</v>
      </c>
      <c r="BN276" s="735"/>
      <c r="BO276" s="735"/>
      <c r="BP276" s="735"/>
      <c r="BQ276" s="735"/>
      <c r="BR276" s="735"/>
      <c r="BS276" s="736"/>
      <c r="BT276" s="75"/>
      <c r="BU276" s="75"/>
      <c r="BV276" s="76"/>
    </row>
    <row r="277" spans="1:74" ht="13.5" customHeight="1" x14ac:dyDescent="0.2">
      <c r="A277" s="77"/>
      <c r="B277" s="793"/>
      <c r="C277" s="738"/>
      <c r="D277" s="738"/>
      <c r="E277" s="738"/>
      <c r="F277" s="738"/>
      <c r="G277" s="738"/>
      <c r="H277" s="738"/>
      <c r="I277" s="738"/>
      <c r="J277" s="738"/>
      <c r="K277" s="738"/>
      <c r="L277" s="738"/>
      <c r="M277" s="738"/>
      <c r="N277" s="738"/>
      <c r="O277" s="738"/>
      <c r="P277" s="738"/>
      <c r="Q277" s="738"/>
      <c r="R277" s="738"/>
      <c r="S277" s="738"/>
      <c r="T277" s="738"/>
      <c r="U277" s="738"/>
      <c r="V277" s="738"/>
      <c r="W277" s="731"/>
      <c r="X277" s="302"/>
      <c r="Y277" s="523"/>
      <c r="Z277" s="523"/>
      <c r="AA277" s="523"/>
      <c r="AB277" s="523"/>
      <c r="AC277" s="523"/>
      <c r="AD277" s="523"/>
      <c r="AE277" s="523"/>
      <c r="AF277" s="163"/>
      <c r="AG277" s="786" t="s">
        <v>68</v>
      </c>
      <c r="AH277" s="786" t="s">
        <v>69</v>
      </c>
      <c r="AI277" s="786" t="s">
        <v>70</v>
      </c>
      <c r="AJ277" s="786" t="s">
        <v>71</v>
      </c>
      <c r="AK277" s="786" t="s">
        <v>72</v>
      </c>
      <c r="AL277" s="786" t="s">
        <v>73</v>
      </c>
      <c r="AM277" s="786" t="s">
        <v>74</v>
      </c>
      <c r="AN277" s="786" t="s">
        <v>75</v>
      </c>
      <c r="AO277" s="786" t="s">
        <v>76</v>
      </c>
      <c r="AP277" s="786" t="s">
        <v>77</v>
      </c>
      <c r="AQ277" s="786" t="s">
        <v>29</v>
      </c>
      <c r="AR277" s="786" t="s">
        <v>78</v>
      </c>
      <c r="AS277" s="786" t="s">
        <v>79</v>
      </c>
      <c r="AT277" s="786" t="s">
        <v>33</v>
      </c>
      <c r="AU277" s="786" t="s">
        <v>35</v>
      </c>
      <c r="AV277" s="787" t="s">
        <v>36</v>
      </c>
      <c r="AW277" s="101"/>
      <c r="AX277" s="781" t="s">
        <v>80</v>
      </c>
      <c r="AY277" s="781" t="s">
        <v>81</v>
      </c>
      <c r="AZ277" s="781" t="s">
        <v>80</v>
      </c>
      <c r="BA277" s="781" t="s">
        <v>81</v>
      </c>
      <c r="BB277" s="781" t="s">
        <v>80</v>
      </c>
      <c r="BC277" s="781" t="s">
        <v>81</v>
      </c>
      <c r="BD277" s="781" t="s">
        <v>80</v>
      </c>
      <c r="BE277" s="781" t="s">
        <v>81</v>
      </c>
      <c r="BF277" s="781" t="s">
        <v>80</v>
      </c>
      <c r="BG277" s="781" t="s">
        <v>81</v>
      </c>
      <c r="BH277" s="781" t="s">
        <v>80</v>
      </c>
      <c r="BI277" s="781" t="s">
        <v>81</v>
      </c>
      <c r="BJ277" s="781" t="s">
        <v>80</v>
      </c>
      <c r="BK277" s="783" t="s">
        <v>81</v>
      </c>
      <c r="BL277" s="101"/>
      <c r="BM277" s="778" t="s">
        <v>82</v>
      </c>
      <c r="BN277" s="778" t="s">
        <v>83</v>
      </c>
      <c r="BO277" s="778" t="s">
        <v>84</v>
      </c>
      <c r="BP277" s="778" t="s">
        <v>85</v>
      </c>
      <c r="BQ277" s="778" t="s">
        <v>86</v>
      </c>
      <c r="BR277" s="778" t="s">
        <v>87</v>
      </c>
      <c r="BS277" s="780" t="s">
        <v>88</v>
      </c>
      <c r="BT277" s="75"/>
      <c r="BU277" s="75"/>
      <c r="BV277" s="76"/>
    </row>
    <row r="278" spans="1:74" ht="44.25" customHeight="1" x14ac:dyDescent="0.2">
      <c r="A278" s="77"/>
      <c r="B278" s="732"/>
      <c r="C278" s="739"/>
      <c r="D278" s="739"/>
      <c r="E278" s="739"/>
      <c r="F278" s="739"/>
      <c r="G278" s="739"/>
      <c r="H278" s="739"/>
      <c r="I278" s="739"/>
      <c r="J278" s="739"/>
      <c r="K278" s="739"/>
      <c r="L278" s="739"/>
      <c r="M278" s="739"/>
      <c r="N278" s="739"/>
      <c r="O278" s="739"/>
      <c r="P278" s="739"/>
      <c r="Q278" s="739"/>
      <c r="R278" s="739"/>
      <c r="S278" s="739"/>
      <c r="T278" s="739"/>
      <c r="U278" s="739"/>
      <c r="V278" s="739"/>
      <c r="W278" s="733"/>
      <c r="X278" s="302"/>
      <c r="Y278" s="786" t="s">
        <v>62</v>
      </c>
      <c r="Z278" s="786" t="s">
        <v>63</v>
      </c>
      <c r="AA278" s="787" t="s">
        <v>64</v>
      </c>
      <c r="AB278" s="162"/>
      <c r="AC278" s="786" t="s">
        <v>65</v>
      </c>
      <c r="AD278" s="786" t="s">
        <v>66</v>
      </c>
      <c r="AE278" s="787" t="s">
        <v>67</v>
      </c>
      <c r="AF278" s="163"/>
      <c r="AG278" s="785"/>
      <c r="AH278" s="785"/>
      <c r="AI278" s="785"/>
      <c r="AJ278" s="785"/>
      <c r="AK278" s="785"/>
      <c r="AL278" s="785"/>
      <c r="AM278" s="785"/>
      <c r="AN278" s="785"/>
      <c r="AO278" s="785"/>
      <c r="AP278" s="785"/>
      <c r="AQ278" s="785"/>
      <c r="AR278" s="785"/>
      <c r="AS278" s="785"/>
      <c r="AT278" s="785"/>
      <c r="AU278" s="785"/>
      <c r="AV278" s="768"/>
      <c r="AW278" s="101"/>
      <c r="AX278" s="779"/>
      <c r="AY278" s="782"/>
      <c r="AZ278" s="779"/>
      <c r="BA278" s="782"/>
      <c r="BB278" s="779"/>
      <c r="BC278" s="782"/>
      <c r="BD278" s="779"/>
      <c r="BE278" s="782"/>
      <c r="BF278" s="779"/>
      <c r="BG278" s="782"/>
      <c r="BH278" s="779"/>
      <c r="BI278" s="782"/>
      <c r="BJ278" s="779"/>
      <c r="BK278" s="784"/>
      <c r="BL278" s="101"/>
      <c r="BM278" s="785"/>
      <c r="BN278" s="785"/>
      <c r="BO278" s="785"/>
      <c r="BP278" s="785"/>
      <c r="BQ278" s="785"/>
      <c r="BR278" s="785"/>
      <c r="BS278" s="768"/>
      <c r="BT278" s="75"/>
      <c r="BU278" s="75"/>
      <c r="BV278" s="76"/>
    </row>
    <row r="279" spans="1:74" ht="73.5" customHeight="1" x14ac:dyDescent="0.2">
      <c r="A279" s="77"/>
      <c r="B279" s="439"/>
      <c r="C279" s="440" t="s">
        <v>90</v>
      </c>
      <c r="D279" s="161"/>
      <c r="E279" s="442" t="s">
        <v>91</v>
      </c>
      <c r="F279" s="442" t="s">
        <v>92</v>
      </c>
      <c r="G279" s="442" t="s">
        <v>93</v>
      </c>
      <c r="H279" s="175" t="s">
        <v>94</v>
      </c>
      <c r="I279" s="176" t="s">
        <v>95</v>
      </c>
      <c r="J279" s="177" t="s">
        <v>96</v>
      </c>
      <c r="K279" s="499" t="s">
        <v>459</v>
      </c>
      <c r="L279" s="179" t="s">
        <v>98</v>
      </c>
      <c r="M279" s="180" t="s">
        <v>99</v>
      </c>
      <c r="N279" s="500" t="s">
        <v>460</v>
      </c>
      <c r="O279" s="182" t="s">
        <v>461</v>
      </c>
      <c r="P279" s="442" t="s">
        <v>462</v>
      </c>
      <c r="Q279" s="185" t="s">
        <v>104</v>
      </c>
      <c r="R279" s="501" t="s">
        <v>463</v>
      </c>
      <c r="S279" s="186" t="s">
        <v>464</v>
      </c>
      <c r="T279" s="187" t="s">
        <v>465</v>
      </c>
      <c r="U279" s="188" t="s">
        <v>107</v>
      </c>
      <c r="V279" s="502" t="s">
        <v>466</v>
      </c>
      <c r="W279" s="503" t="s">
        <v>467</v>
      </c>
      <c r="X279" s="302"/>
      <c r="Y279" s="779"/>
      <c r="Z279" s="779"/>
      <c r="AA279" s="729"/>
      <c r="AB279" s="171"/>
      <c r="AC279" s="779"/>
      <c r="AD279" s="779"/>
      <c r="AE279" s="729"/>
      <c r="AF279" s="163"/>
      <c r="AG279" s="779"/>
      <c r="AH279" s="779"/>
      <c r="AI279" s="779"/>
      <c r="AJ279" s="779"/>
      <c r="AK279" s="779"/>
      <c r="AL279" s="779"/>
      <c r="AM279" s="779"/>
      <c r="AN279" s="779"/>
      <c r="AO279" s="779"/>
      <c r="AP279" s="779"/>
      <c r="AQ279" s="779"/>
      <c r="AR279" s="779"/>
      <c r="AS279" s="779"/>
      <c r="AT279" s="779"/>
      <c r="AU279" s="779"/>
      <c r="AV279" s="729"/>
      <c r="AW279" s="101"/>
      <c r="AX279" s="777" t="s">
        <v>110</v>
      </c>
      <c r="AY279" s="736"/>
      <c r="AZ279" s="777" t="s">
        <v>68</v>
      </c>
      <c r="BA279" s="736"/>
      <c r="BB279" s="777" t="s">
        <v>69</v>
      </c>
      <c r="BC279" s="736"/>
      <c r="BD279" s="777" t="s">
        <v>70</v>
      </c>
      <c r="BE279" s="736"/>
      <c r="BF279" s="777" t="s">
        <v>71</v>
      </c>
      <c r="BG279" s="736"/>
      <c r="BH279" s="777" t="s">
        <v>72</v>
      </c>
      <c r="BI279" s="736"/>
      <c r="BJ279" s="777" t="s">
        <v>73</v>
      </c>
      <c r="BK279" s="736"/>
      <c r="BL279" s="101"/>
      <c r="BM279" s="779"/>
      <c r="BN279" s="779"/>
      <c r="BO279" s="779"/>
      <c r="BP279" s="779"/>
      <c r="BQ279" s="779"/>
      <c r="BR279" s="779"/>
      <c r="BS279" s="729"/>
      <c r="BT279" s="75"/>
      <c r="BU279" s="75"/>
      <c r="BV279" s="76"/>
    </row>
    <row r="280" spans="1:74" ht="30" customHeight="1" x14ac:dyDescent="0.25">
      <c r="A280" s="77"/>
      <c r="B280" s="192" t="s">
        <v>607</v>
      </c>
      <c r="C280" s="192" t="s">
        <v>608</v>
      </c>
      <c r="D280" s="239" t="s">
        <v>609</v>
      </c>
      <c r="E280" s="192"/>
      <c r="F280" s="195">
        <v>1</v>
      </c>
      <c r="G280" s="196">
        <v>13</v>
      </c>
      <c r="H280" s="197"/>
      <c r="I280" s="198"/>
      <c r="J280" s="199"/>
      <c r="K280" s="504"/>
      <c r="L280" s="179"/>
      <c r="M280" s="201"/>
      <c r="N280" s="505"/>
      <c r="O280" s="203"/>
      <c r="P280" s="506"/>
      <c r="Q280" s="507"/>
      <c r="R280" s="508"/>
      <c r="S280" s="207"/>
      <c r="T280" s="208"/>
      <c r="U280" s="209"/>
      <c r="V280" s="509"/>
      <c r="W280" s="510"/>
      <c r="X280" s="302"/>
      <c r="Y280" s="212">
        <f t="shared" ref="Y280:Y286" si="136">H280+I280+J280+K280+M280+N280+O280+P280+Q280+R280+S280+T280+U280+V280+W280+L280</f>
        <v>0</v>
      </c>
      <c r="Z280" s="212">
        <f t="shared" ref="Z280:Z286" si="137">Y280*F280</f>
        <v>0</v>
      </c>
      <c r="AA280" s="213">
        <f t="shared" ref="AA280:AA286" si="138">G280*Y280</f>
        <v>0</v>
      </c>
      <c r="AB280" s="171"/>
      <c r="AC280" s="303">
        <v>0.8</v>
      </c>
      <c r="AD280" s="216">
        <f t="shared" ref="AD280:AD286" si="139">AC280*Y280</f>
        <v>0</v>
      </c>
      <c r="AE280" s="217">
        <f t="shared" ref="AE280:AE286" si="140">AG280*0.26+AH280*0.32+AI280*0.36+AJ280*0.42+AK280*0.5+AL280*0.52+AM280*0.62+AN280*0.68+AO280*0.85+AP280*0.85+AR280*0.13+AT280*0.154+AV280*0.208+AZ280*0.04+BA280*0.04+BB280*0.06+BC280*0.09+BD280*0.07+BE280*0.11+BF280*0.08+BG280*0.19+BH280*0.09+BI280*0.22+BJ280*0.1+BK280*0.18</f>
        <v>0</v>
      </c>
      <c r="AF280" s="218"/>
      <c r="AG280" s="219"/>
      <c r="AH280" s="219"/>
      <c r="AI280" s="219"/>
      <c r="AJ280" s="219"/>
      <c r="AK280" s="219">
        <f t="shared" ref="AK280:AK281" si="141">2*Y280</f>
        <v>0</v>
      </c>
      <c r="AL280" s="219"/>
      <c r="AM280" s="219"/>
      <c r="AN280" s="219"/>
      <c r="AO280" s="219"/>
      <c r="AP280" s="219"/>
      <c r="AQ280" s="219"/>
      <c r="AR280" s="219"/>
      <c r="AS280" s="219"/>
      <c r="AT280" s="219"/>
      <c r="AU280" s="219"/>
      <c r="AV280" s="219"/>
      <c r="AW280" s="221"/>
      <c r="AX280" s="219"/>
      <c r="AY280" s="219"/>
      <c r="AZ280" s="219"/>
      <c r="BA280" s="219"/>
      <c r="BB280" s="219"/>
      <c r="BC280" s="219"/>
      <c r="BD280" s="219"/>
      <c r="BE280" s="219"/>
      <c r="BF280" s="219"/>
      <c r="BG280" s="219"/>
      <c r="BH280" s="219"/>
      <c r="BI280" s="219"/>
      <c r="BJ280" s="219"/>
      <c r="BK280" s="219"/>
      <c r="BL280" s="221"/>
      <c r="BM280" s="219"/>
      <c r="BN280" s="219">
        <f>1*Y280</f>
        <v>0</v>
      </c>
      <c r="BO280" s="238"/>
      <c r="BP280" s="238"/>
      <c r="BQ280" s="238"/>
      <c r="BR280" s="238"/>
      <c r="BS280" s="238"/>
      <c r="BT280" s="75"/>
      <c r="BU280" s="75"/>
      <c r="BV280" s="76"/>
    </row>
    <row r="281" spans="1:74" ht="30" customHeight="1" x14ac:dyDescent="0.25">
      <c r="A281" s="77"/>
      <c r="B281" s="191" t="s">
        <v>610</v>
      </c>
      <c r="C281" s="192" t="s">
        <v>608</v>
      </c>
      <c r="D281" s="239" t="s">
        <v>611</v>
      </c>
      <c r="E281" s="27" t="s">
        <v>612</v>
      </c>
      <c r="F281" s="195">
        <v>1</v>
      </c>
      <c r="G281" s="196">
        <v>16</v>
      </c>
      <c r="H281" s="197"/>
      <c r="I281" s="198"/>
      <c r="J281" s="199"/>
      <c r="K281" s="504"/>
      <c r="L281" s="179"/>
      <c r="M281" s="201"/>
      <c r="N281" s="505"/>
      <c r="O281" s="203"/>
      <c r="P281" s="506"/>
      <c r="Q281" s="507"/>
      <c r="R281" s="508"/>
      <c r="S281" s="207"/>
      <c r="T281" s="208"/>
      <c r="U281" s="209"/>
      <c r="V281" s="509"/>
      <c r="W281" s="510"/>
      <c r="X281" s="302"/>
      <c r="Y281" s="212">
        <f t="shared" si="136"/>
        <v>0</v>
      </c>
      <c r="Z281" s="212">
        <f t="shared" si="137"/>
        <v>0</v>
      </c>
      <c r="AA281" s="213">
        <f t="shared" si="138"/>
        <v>0</v>
      </c>
      <c r="AB281" s="171"/>
      <c r="AC281" s="303">
        <v>1.2</v>
      </c>
      <c r="AD281" s="216">
        <f t="shared" si="139"/>
        <v>0</v>
      </c>
      <c r="AE281" s="217">
        <f t="shared" si="140"/>
        <v>0</v>
      </c>
      <c r="AF281" s="218"/>
      <c r="AG281" s="219"/>
      <c r="AH281" s="219"/>
      <c r="AI281" s="219"/>
      <c r="AJ281" s="219"/>
      <c r="AK281" s="219">
        <f t="shared" si="141"/>
        <v>0</v>
      </c>
      <c r="AL281" s="219"/>
      <c r="AM281" s="219"/>
      <c r="AN281" s="219"/>
      <c r="AO281" s="219"/>
      <c r="AP281" s="219"/>
      <c r="AQ281" s="219"/>
      <c r="AR281" s="219"/>
      <c r="AS281" s="219"/>
      <c r="AT281" s="219"/>
      <c r="AU281" s="219"/>
      <c r="AV281" s="219"/>
      <c r="AW281" s="221"/>
      <c r="AX281" s="219"/>
      <c r="AY281" s="219"/>
      <c r="AZ281" s="219"/>
      <c r="BA281" s="219"/>
      <c r="BB281" s="219"/>
      <c r="BC281" s="219"/>
      <c r="BD281" s="219"/>
      <c r="BE281" s="219"/>
      <c r="BF281" s="219"/>
      <c r="BG281" s="219"/>
      <c r="BH281" s="219"/>
      <c r="BI281" s="219"/>
      <c r="BJ281" s="219"/>
      <c r="BK281" s="219"/>
      <c r="BL281" s="221"/>
      <c r="BM281" s="219"/>
      <c r="BN281" s="238"/>
      <c r="BO281" s="219">
        <f t="shared" ref="BO281:BO282" si="142">1*Y281</f>
        <v>0</v>
      </c>
      <c r="BP281" s="238"/>
      <c r="BQ281" s="238"/>
      <c r="BR281" s="238"/>
      <c r="BS281" s="238"/>
      <c r="BT281" s="75"/>
      <c r="BU281" s="75"/>
      <c r="BV281" s="76"/>
    </row>
    <row r="282" spans="1:74" ht="30" customHeight="1" x14ac:dyDescent="0.25">
      <c r="A282" s="77"/>
      <c r="B282" s="191" t="s">
        <v>613</v>
      </c>
      <c r="C282" s="192" t="s">
        <v>608</v>
      </c>
      <c r="D282" s="239" t="s">
        <v>614</v>
      </c>
      <c r="E282" s="192"/>
      <c r="F282" s="195">
        <v>1</v>
      </c>
      <c r="G282" s="196">
        <v>20</v>
      </c>
      <c r="H282" s="197"/>
      <c r="I282" s="198"/>
      <c r="J282" s="199"/>
      <c r="K282" s="504"/>
      <c r="L282" s="179"/>
      <c r="M282" s="201"/>
      <c r="N282" s="505"/>
      <c r="O282" s="203"/>
      <c r="P282" s="506"/>
      <c r="Q282" s="507"/>
      <c r="R282" s="508"/>
      <c r="S282" s="207"/>
      <c r="T282" s="208"/>
      <c r="U282" s="209"/>
      <c r="V282" s="509"/>
      <c r="W282" s="510"/>
      <c r="X282" s="302"/>
      <c r="Y282" s="212">
        <f t="shared" si="136"/>
        <v>0</v>
      </c>
      <c r="Z282" s="212">
        <f t="shared" si="137"/>
        <v>0</v>
      </c>
      <c r="AA282" s="213">
        <f t="shared" si="138"/>
        <v>0</v>
      </c>
      <c r="AB282" s="171"/>
      <c r="AC282" s="303">
        <v>2</v>
      </c>
      <c r="AD282" s="216">
        <f t="shared" si="139"/>
        <v>0</v>
      </c>
      <c r="AE282" s="217">
        <f t="shared" si="140"/>
        <v>0</v>
      </c>
      <c r="AF282" s="218"/>
      <c r="AG282" s="219"/>
      <c r="AH282" s="219"/>
      <c r="AI282" s="219"/>
      <c r="AJ282" s="219"/>
      <c r="AK282" s="219"/>
      <c r="AL282" s="219">
        <f>2*Y282</f>
        <v>0</v>
      </c>
      <c r="AM282" s="219"/>
      <c r="AN282" s="219"/>
      <c r="AO282" s="219"/>
      <c r="AP282" s="219"/>
      <c r="AQ282" s="219"/>
      <c r="AR282" s="219"/>
      <c r="AS282" s="219"/>
      <c r="AT282" s="219"/>
      <c r="AU282" s="219"/>
      <c r="AV282" s="219"/>
      <c r="AW282" s="221"/>
      <c r="AX282" s="219"/>
      <c r="AY282" s="219"/>
      <c r="AZ282" s="219"/>
      <c r="BA282" s="219"/>
      <c r="BB282" s="219"/>
      <c r="BC282" s="219"/>
      <c r="BD282" s="219"/>
      <c r="BE282" s="219"/>
      <c r="BF282" s="219"/>
      <c r="BG282" s="219"/>
      <c r="BH282" s="219"/>
      <c r="BI282" s="219"/>
      <c r="BJ282" s="219"/>
      <c r="BK282" s="219"/>
      <c r="BL282" s="221"/>
      <c r="BM282" s="219"/>
      <c r="BN282" s="238"/>
      <c r="BO282" s="219">
        <f t="shared" si="142"/>
        <v>0</v>
      </c>
      <c r="BP282" s="238"/>
      <c r="BQ282" s="238"/>
      <c r="BR282" s="238"/>
      <c r="BS282" s="238"/>
      <c r="BT282" s="75"/>
      <c r="BU282" s="75"/>
      <c r="BV282" s="76"/>
    </row>
    <row r="283" spans="1:74" ht="30" customHeight="1" x14ac:dyDescent="0.25">
      <c r="A283" s="77"/>
      <c r="B283" s="191" t="s">
        <v>615</v>
      </c>
      <c r="C283" s="192" t="s">
        <v>608</v>
      </c>
      <c r="D283" s="239" t="s">
        <v>616</v>
      </c>
      <c r="E283" s="27" t="s">
        <v>617</v>
      </c>
      <c r="F283" s="195">
        <v>1</v>
      </c>
      <c r="G283" s="196">
        <v>32</v>
      </c>
      <c r="H283" s="197"/>
      <c r="I283" s="198"/>
      <c r="J283" s="199"/>
      <c r="K283" s="504"/>
      <c r="L283" s="179"/>
      <c r="M283" s="201"/>
      <c r="N283" s="505"/>
      <c r="O283" s="203"/>
      <c r="P283" s="506"/>
      <c r="Q283" s="507"/>
      <c r="R283" s="508"/>
      <c r="S283" s="207"/>
      <c r="T283" s="208"/>
      <c r="U283" s="209"/>
      <c r="V283" s="509"/>
      <c r="W283" s="510"/>
      <c r="X283" s="302"/>
      <c r="Y283" s="212">
        <f t="shared" si="136"/>
        <v>0</v>
      </c>
      <c r="Z283" s="212">
        <f t="shared" si="137"/>
        <v>0</v>
      </c>
      <c r="AA283" s="213">
        <f t="shared" si="138"/>
        <v>0</v>
      </c>
      <c r="AB283" s="171"/>
      <c r="AC283" s="303">
        <v>3.8</v>
      </c>
      <c r="AD283" s="216">
        <f t="shared" si="139"/>
        <v>0</v>
      </c>
      <c r="AE283" s="217">
        <f t="shared" si="140"/>
        <v>0</v>
      </c>
      <c r="AF283" s="218"/>
      <c r="AG283" s="219"/>
      <c r="AH283" s="219"/>
      <c r="AI283" s="219"/>
      <c r="AJ283" s="219"/>
      <c r="AK283" s="219"/>
      <c r="AL283" s="219"/>
      <c r="AM283" s="219"/>
      <c r="AN283" s="219">
        <f>2*Y283</f>
        <v>0</v>
      </c>
      <c r="AO283" s="219"/>
      <c r="AP283" s="219"/>
      <c r="AQ283" s="219"/>
      <c r="AR283" s="219"/>
      <c r="AS283" s="219"/>
      <c r="AT283" s="219"/>
      <c r="AU283" s="219"/>
      <c r="AV283" s="219"/>
      <c r="AW283" s="221"/>
      <c r="AX283" s="219"/>
      <c r="AY283" s="219"/>
      <c r="AZ283" s="219"/>
      <c r="BA283" s="219"/>
      <c r="BB283" s="219"/>
      <c r="BC283" s="219"/>
      <c r="BD283" s="219"/>
      <c r="BE283" s="219"/>
      <c r="BF283" s="219"/>
      <c r="BG283" s="219"/>
      <c r="BH283" s="219"/>
      <c r="BI283" s="219"/>
      <c r="BJ283" s="219"/>
      <c r="BK283" s="219"/>
      <c r="BL283" s="221"/>
      <c r="BM283" s="219"/>
      <c r="BN283" s="238"/>
      <c r="BO283" s="238"/>
      <c r="BP283" s="219">
        <f>1*Y283</f>
        <v>0</v>
      </c>
      <c r="BQ283" s="238"/>
      <c r="BR283" s="238"/>
      <c r="BS283" s="238"/>
      <c r="BT283" s="75"/>
      <c r="BU283" s="75"/>
      <c r="BV283" s="76"/>
    </row>
    <row r="284" spans="1:74" ht="30" customHeight="1" x14ac:dyDescent="0.25">
      <c r="A284" s="77"/>
      <c r="B284" s="191" t="s">
        <v>618</v>
      </c>
      <c r="C284" s="192" t="s">
        <v>608</v>
      </c>
      <c r="D284" s="239" t="s">
        <v>619</v>
      </c>
      <c r="E284" s="192"/>
      <c r="F284" s="195">
        <v>2</v>
      </c>
      <c r="G284" s="196">
        <v>113</v>
      </c>
      <c r="H284" s="197"/>
      <c r="I284" s="198"/>
      <c r="J284" s="199"/>
      <c r="K284" s="504"/>
      <c r="L284" s="179"/>
      <c r="M284" s="201"/>
      <c r="N284" s="505"/>
      <c r="O284" s="203"/>
      <c r="P284" s="506"/>
      <c r="Q284" s="507"/>
      <c r="R284" s="508"/>
      <c r="S284" s="207"/>
      <c r="T284" s="208"/>
      <c r="U284" s="209"/>
      <c r="V284" s="509"/>
      <c r="W284" s="510"/>
      <c r="X284" s="302"/>
      <c r="Y284" s="212">
        <f t="shared" si="136"/>
        <v>0</v>
      </c>
      <c r="Z284" s="212">
        <f t="shared" si="137"/>
        <v>0</v>
      </c>
      <c r="AA284" s="213">
        <f t="shared" si="138"/>
        <v>0</v>
      </c>
      <c r="AB284" s="171"/>
      <c r="AC284" s="303">
        <v>7.5</v>
      </c>
      <c r="AD284" s="216">
        <f t="shared" si="139"/>
        <v>0</v>
      </c>
      <c r="AE284" s="217">
        <f t="shared" si="140"/>
        <v>0</v>
      </c>
      <c r="AF284" s="218"/>
      <c r="AG284" s="219"/>
      <c r="AH284" s="219"/>
      <c r="AI284" s="219"/>
      <c r="AJ284" s="219"/>
      <c r="AK284" s="219"/>
      <c r="AL284" s="219"/>
      <c r="AM284" s="219"/>
      <c r="AN284" s="219"/>
      <c r="AO284" s="219"/>
      <c r="AP284" s="219">
        <f t="shared" ref="AP284:AP285" si="143">2*Y284</f>
        <v>0</v>
      </c>
      <c r="AQ284" s="219"/>
      <c r="AR284" s="219"/>
      <c r="AS284" s="219"/>
      <c r="AT284" s="219"/>
      <c r="AU284" s="219"/>
      <c r="AV284" s="219"/>
      <c r="AW284" s="221"/>
      <c r="AX284" s="219"/>
      <c r="AY284" s="219"/>
      <c r="AZ284" s="219"/>
      <c r="BA284" s="219"/>
      <c r="BB284" s="219"/>
      <c r="BC284" s="219"/>
      <c r="BD284" s="219">
        <f>2*Y284</f>
        <v>0</v>
      </c>
      <c r="BE284" s="219"/>
      <c r="BF284" s="219"/>
      <c r="BG284" s="219"/>
      <c r="BH284" s="219"/>
      <c r="BI284" s="219"/>
      <c r="BJ284" s="219"/>
      <c r="BK284" s="219"/>
      <c r="BL284" s="221"/>
      <c r="BM284" s="219"/>
      <c r="BN284" s="238"/>
      <c r="BO284" s="238"/>
      <c r="BP284" s="238"/>
      <c r="BQ284" s="238"/>
      <c r="BR284" s="219">
        <f>2*Y284</f>
        <v>0</v>
      </c>
      <c r="BS284" s="238"/>
      <c r="BT284" s="75"/>
      <c r="BU284" s="75"/>
      <c r="BV284" s="76"/>
    </row>
    <row r="285" spans="1:74" ht="30" customHeight="1" x14ac:dyDescent="0.25">
      <c r="A285" s="77"/>
      <c r="B285" s="191" t="s">
        <v>620</v>
      </c>
      <c r="C285" s="192" t="s">
        <v>608</v>
      </c>
      <c r="D285" s="239" t="s">
        <v>621</v>
      </c>
      <c r="E285" s="192"/>
      <c r="F285" s="195">
        <v>2</v>
      </c>
      <c r="G285" s="196">
        <v>207.3</v>
      </c>
      <c r="H285" s="197"/>
      <c r="I285" s="198"/>
      <c r="J285" s="199"/>
      <c r="K285" s="504"/>
      <c r="L285" s="179"/>
      <c r="M285" s="201"/>
      <c r="N285" s="505"/>
      <c r="O285" s="203"/>
      <c r="P285" s="506"/>
      <c r="Q285" s="507"/>
      <c r="R285" s="508"/>
      <c r="S285" s="207"/>
      <c r="T285" s="208"/>
      <c r="U285" s="209"/>
      <c r="V285" s="509"/>
      <c r="W285" s="510"/>
      <c r="X285" s="302"/>
      <c r="Y285" s="212">
        <f t="shared" si="136"/>
        <v>0</v>
      </c>
      <c r="Z285" s="212">
        <f t="shared" si="137"/>
        <v>0</v>
      </c>
      <c r="AA285" s="213">
        <f t="shared" si="138"/>
        <v>0</v>
      </c>
      <c r="AB285" s="190"/>
      <c r="AC285" s="303">
        <v>14.2</v>
      </c>
      <c r="AD285" s="216">
        <f t="shared" si="139"/>
        <v>0</v>
      </c>
      <c r="AE285" s="217">
        <f t="shared" si="140"/>
        <v>0</v>
      </c>
      <c r="AF285" s="218"/>
      <c r="AG285" s="219"/>
      <c r="AH285" s="219"/>
      <c r="AI285" s="219"/>
      <c r="AJ285" s="219"/>
      <c r="AK285" s="219"/>
      <c r="AL285" s="219"/>
      <c r="AM285" s="219"/>
      <c r="AN285" s="219"/>
      <c r="AO285" s="219"/>
      <c r="AP285" s="219">
        <f t="shared" si="143"/>
        <v>0</v>
      </c>
      <c r="AQ285" s="219"/>
      <c r="AR285" s="219"/>
      <c r="AS285" s="219"/>
      <c r="AT285" s="219"/>
      <c r="AU285" s="219"/>
      <c r="AV285" s="219"/>
      <c r="AW285" s="221"/>
      <c r="AX285" s="219"/>
      <c r="AY285" s="219"/>
      <c r="AZ285" s="219"/>
      <c r="BA285" s="219"/>
      <c r="BB285" s="219">
        <f>2*Y285</f>
        <v>0</v>
      </c>
      <c r="BC285" s="219"/>
      <c r="BD285" s="219"/>
      <c r="BE285" s="219"/>
      <c r="BF285" s="219"/>
      <c r="BG285" s="219"/>
      <c r="BH285" s="219"/>
      <c r="BI285" s="219"/>
      <c r="BJ285" s="219"/>
      <c r="BK285" s="219"/>
      <c r="BL285" s="221"/>
      <c r="BM285" s="219"/>
      <c r="BN285" s="238"/>
      <c r="BO285" s="238"/>
      <c r="BP285" s="238"/>
      <c r="BQ285" s="238"/>
      <c r="BR285" s="238"/>
      <c r="BS285" s="219">
        <f>2*Y285</f>
        <v>0</v>
      </c>
      <c r="BT285" s="75"/>
      <c r="BU285" s="75"/>
      <c r="BV285" s="76"/>
    </row>
    <row r="286" spans="1:74" ht="30" customHeight="1" x14ac:dyDescent="0.25">
      <c r="A286" s="77"/>
      <c r="B286" s="191" t="s">
        <v>622</v>
      </c>
      <c r="C286" s="192" t="s">
        <v>608</v>
      </c>
      <c r="D286" s="237" t="s">
        <v>623</v>
      </c>
      <c r="E286" s="236"/>
      <c r="F286" s="195">
        <v>3</v>
      </c>
      <c r="G286" s="196">
        <v>85</v>
      </c>
      <c r="H286" s="197"/>
      <c r="I286" s="198"/>
      <c r="J286" s="199"/>
      <c r="K286" s="504"/>
      <c r="L286" s="179"/>
      <c r="M286" s="201"/>
      <c r="N286" s="505"/>
      <c r="O286" s="203"/>
      <c r="P286" s="506"/>
      <c r="Q286" s="520"/>
      <c r="R286" s="508"/>
      <c r="S286" s="207"/>
      <c r="T286" s="208"/>
      <c r="U286" s="209"/>
      <c r="V286" s="509"/>
      <c r="W286" s="510"/>
      <c r="X286" s="302"/>
      <c r="Y286" s="212">
        <f t="shared" si="136"/>
        <v>0</v>
      </c>
      <c r="Z286" s="212">
        <f t="shared" si="137"/>
        <v>0</v>
      </c>
      <c r="AA286" s="213">
        <f t="shared" si="138"/>
        <v>0</v>
      </c>
      <c r="AB286" s="162"/>
      <c r="AC286" s="303">
        <v>5</v>
      </c>
      <c r="AD286" s="216">
        <f t="shared" si="139"/>
        <v>0</v>
      </c>
      <c r="AE286" s="217">
        <f t="shared" si="140"/>
        <v>0</v>
      </c>
      <c r="AF286" s="218"/>
      <c r="AG286" s="219"/>
      <c r="AH286" s="219"/>
      <c r="AI286" s="219"/>
      <c r="AJ286" s="219"/>
      <c r="AK286" s="219"/>
      <c r="AL286" s="219"/>
      <c r="AM286" s="219"/>
      <c r="AN286" s="219">
        <f>3*Y286</f>
        <v>0</v>
      </c>
      <c r="AO286" s="219"/>
      <c r="AP286" s="219"/>
      <c r="AQ286" s="219"/>
      <c r="AR286" s="219"/>
      <c r="AS286" s="219"/>
      <c r="AT286" s="219"/>
      <c r="AU286" s="219"/>
      <c r="AV286" s="219"/>
      <c r="AW286" s="221"/>
      <c r="AX286" s="219"/>
      <c r="AY286" s="219"/>
      <c r="AZ286" s="219"/>
      <c r="BA286" s="219"/>
      <c r="BB286" s="219"/>
      <c r="BC286" s="219"/>
      <c r="BD286" s="219"/>
      <c r="BE286" s="219"/>
      <c r="BF286" s="219"/>
      <c r="BG286" s="219">
        <f>3*Y286</f>
        <v>0</v>
      </c>
      <c r="BH286" s="219"/>
      <c r="BI286" s="219"/>
      <c r="BJ286" s="219"/>
      <c r="BK286" s="219"/>
      <c r="BL286" s="221"/>
      <c r="BM286" s="219"/>
      <c r="BN286" s="238"/>
      <c r="BO286" s="238"/>
      <c r="BP286" s="219">
        <f>3*Y286</f>
        <v>0</v>
      </c>
      <c r="BQ286" s="238"/>
      <c r="BR286" s="238"/>
      <c r="BS286" s="238"/>
      <c r="BT286" s="75"/>
      <c r="BU286" s="75"/>
      <c r="BV286" s="76"/>
    </row>
    <row r="287" spans="1:74" ht="13.5" customHeight="1" x14ac:dyDescent="0.25">
      <c r="A287" s="77"/>
      <c r="B287" s="122"/>
      <c r="C287" s="55"/>
      <c r="D287" s="583"/>
      <c r="E287" s="56"/>
      <c r="F287" s="310"/>
      <c r="G287" s="458"/>
      <c r="H287" s="584"/>
      <c r="I287" s="584"/>
      <c r="J287" s="584"/>
      <c r="K287" s="584"/>
      <c r="L287" s="584"/>
      <c r="M287" s="584"/>
      <c r="N287" s="584"/>
      <c r="O287" s="584"/>
      <c r="P287" s="584"/>
      <c r="Q287" s="585"/>
      <c r="R287" s="584"/>
      <c r="S287" s="584"/>
      <c r="T287" s="584"/>
      <c r="U287" s="584"/>
      <c r="V287" s="584"/>
      <c r="W287" s="586"/>
      <c r="X287" s="302"/>
      <c r="Y287" s="281"/>
      <c r="Z287" s="281"/>
      <c r="AA287" s="587"/>
      <c r="AB287" s="171"/>
      <c r="AC287" s="581"/>
      <c r="AD287" s="283"/>
      <c r="AE287" s="588"/>
      <c r="AF287" s="218"/>
      <c r="AG287" s="281"/>
      <c r="AH287" s="281"/>
      <c r="AI287" s="281"/>
      <c r="AJ287" s="281"/>
      <c r="AK287" s="281"/>
      <c r="AL287" s="281"/>
      <c r="AM287" s="281"/>
      <c r="AN287" s="281"/>
      <c r="AO287" s="281"/>
      <c r="AP287" s="281"/>
      <c r="AQ287" s="281"/>
      <c r="AR287" s="281"/>
      <c r="AS287" s="281"/>
      <c r="AT287" s="281"/>
      <c r="AU287" s="281"/>
      <c r="AV287" s="281"/>
      <c r="AW287" s="221"/>
      <c r="AX287" s="221"/>
      <c r="AY287" s="221"/>
      <c r="AZ287" s="221"/>
      <c r="BA287" s="221"/>
      <c r="BB287" s="221"/>
      <c r="BC287" s="221"/>
      <c r="BD287" s="221"/>
      <c r="BE287" s="221"/>
      <c r="BF287" s="221"/>
      <c r="BG287" s="221"/>
      <c r="BH287" s="221"/>
      <c r="BI287" s="221"/>
      <c r="BJ287" s="221"/>
      <c r="BK287" s="221"/>
      <c r="BL287" s="221"/>
      <c r="BM287" s="221"/>
      <c r="BN287" s="221"/>
      <c r="BO287" s="221"/>
      <c r="BP287" s="221"/>
      <c r="BQ287" s="221"/>
      <c r="BR287" s="221"/>
      <c r="BS287" s="284"/>
      <c r="BT287" s="75"/>
      <c r="BU287" s="75"/>
      <c r="BV287" s="76"/>
    </row>
    <row r="288" spans="1:74" ht="165.75" customHeight="1" x14ac:dyDescent="0.2">
      <c r="A288" s="77"/>
      <c r="B288" s="589"/>
      <c r="C288" s="590"/>
      <c r="D288" s="591"/>
      <c r="E288" s="591"/>
      <c r="F288" s="592"/>
      <c r="G288" s="592"/>
      <c r="H288" s="592"/>
      <c r="I288" s="592"/>
      <c r="J288" s="592"/>
      <c r="K288" s="591"/>
      <c r="L288" s="591"/>
      <c r="M288" s="591"/>
      <c r="N288" s="591"/>
      <c r="O288" s="591"/>
      <c r="P288" s="591"/>
      <c r="Q288" s="591"/>
      <c r="R288" s="591"/>
      <c r="S288" s="591"/>
      <c r="T288" s="591"/>
      <c r="U288" s="591"/>
      <c r="V288" s="591"/>
      <c r="W288" s="593"/>
      <c r="X288" s="522"/>
      <c r="Y288" s="594" t="s">
        <v>62</v>
      </c>
      <c r="Z288" s="594" t="s">
        <v>63</v>
      </c>
      <c r="AA288" s="595" t="s">
        <v>64</v>
      </c>
      <c r="AB288" s="596"/>
      <c r="AC288" s="597"/>
      <c r="AD288" s="594" t="s">
        <v>66</v>
      </c>
      <c r="AE288" s="594" t="s">
        <v>67</v>
      </c>
      <c r="AF288" s="598"/>
      <c r="AG288" s="594" t="s">
        <v>68</v>
      </c>
      <c r="AH288" s="594" t="s">
        <v>69</v>
      </c>
      <c r="AI288" s="594" t="s">
        <v>70</v>
      </c>
      <c r="AJ288" s="594" t="s">
        <v>71</v>
      </c>
      <c r="AK288" s="594" t="s">
        <v>72</v>
      </c>
      <c r="AL288" s="594" t="s">
        <v>73</v>
      </c>
      <c r="AM288" s="594" t="s">
        <v>74</v>
      </c>
      <c r="AN288" s="594" t="s">
        <v>75</v>
      </c>
      <c r="AO288" s="594" t="s">
        <v>76</v>
      </c>
      <c r="AP288" s="594" t="s">
        <v>77</v>
      </c>
      <c r="AQ288" s="594" t="s">
        <v>29</v>
      </c>
      <c r="AR288" s="594" t="s">
        <v>32</v>
      </c>
      <c r="AS288" s="594" t="s">
        <v>79</v>
      </c>
      <c r="AT288" s="594" t="s">
        <v>624</v>
      </c>
      <c r="AU288" s="594" t="s">
        <v>625</v>
      </c>
      <c r="AV288" s="594" t="s">
        <v>626</v>
      </c>
      <c r="AW288" s="101"/>
      <c r="AX288" s="594" t="s">
        <v>627</v>
      </c>
      <c r="AY288" s="594" t="s">
        <v>628</v>
      </c>
      <c r="AZ288" s="594" t="s">
        <v>629</v>
      </c>
      <c r="BA288" s="594" t="s">
        <v>630</v>
      </c>
      <c r="BB288" s="594" t="s">
        <v>631</v>
      </c>
      <c r="BC288" s="594" t="s">
        <v>632</v>
      </c>
      <c r="BD288" s="594" t="s">
        <v>633</v>
      </c>
      <c r="BE288" s="594" t="s">
        <v>634</v>
      </c>
      <c r="BF288" s="594" t="s">
        <v>635</v>
      </c>
      <c r="BG288" s="594" t="s">
        <v>636</v>
      </c>
      <c r="BH288" s="594" t="s">
        <v>637</v>
      </c>
      <c r="BI288" s="594" t="s">
        <v>638</v>
      </c>
      <c r="BJ288" s="594" t="s">
        <v>639</v>
      </c>
      <c r="BK288" s="594" t="s">
        <v>640</v>
      </c>
      <c r="BL288" s="101"/>
      <c r="BM288" s="599" t="s">
        <v>82</v>
      </c>
      <c r="BN288" s="599" t="s">
        <v>83</v>
      </c>
      <c r="BO288" s="599" t="s">
        <v>84</v>
      </c>
      <c r="BP288" s="599" t="s">
        <v>85</v>
      </c>
      <c r="BQ288" s="599" t="s">
        <v>86</v>
      </c>
      <c r="BR288" s="599" t="s">
        <v>87</v>
      </c>
      <c r="BS288" s="599" t="s">
        <v>88</v>
      </c>
      <c r="BT288" s="75"/>
      <c r="BU288" s="75"/>
      <c r="BV288" s="76"/>
    </row>
    <row r="289" spans="1:74" ht="30" customHeight="1" x14ac:dyDescent="0.25">
      <c r="A289" s="104"/>
      <c r="B289" s="236"/>
      <c r="C289" s="236"/>
      <c r="D289" s="192" t="s">
        <v>641</v>
      </c>
      <c r="E289" s="192"/>
      <c r="F289" s="203">
        <f>'IBEX CLIMBING HOLDS '!Z289</f>
        <v>0</v>
      </c>
      <c r="G289" s="600"/>
      <c r="H289" s="601"/>
      <c r="I289" s="601"/>
      <c r="J289" s="601"/>
      <c r="K289" s="601"/>
      <c r="L289" s="601"/>
      <c r="M289" s="601"/>
      <c r="N289" s="601"/>
      <c r="O289" s="601"/>
      <c r="P289" s="601"/>
      <c r="Q289" s="601"/>
      <c r="R289" s="601"/>
      <c r="S289" s="601"/>
      <c r="T289" s="601"/>
      <c r="U289" s="601"/>
      <c r="V289" s="601"/>
      <c r="W289" s="602"/>
      <c r="X289" s="522"/>
      <c r="Y289" s="603">
        <f t="shared" ref="Y289:AA289" si="144">SUM(Y8:Y286)</f>
        <v>0</v>
      </c>
      <c r="Z289" s="603">
        <f t="shared" si="144"/>
        <v>0</v>
      </c>
      <c r="AA289" s="604">
        <f t="shared" si="144"/>
        <v>0</v>
      </c>
      <c r="AB289" s="605"/>
      <c r="AC289" s="606"/>
      <c r="AD289" s="603">
        <f t="shared" ref="AD289:AE289" si="145">SUM(AD8:AD286)</f>
        <v>0</v>
      </c>
      <c r="AE289" s="603">
        <f t="shared" si="145"/>
        <v>0</v>
      </c>
      <c r="AF289" s="607">
        <f>SUM(AF39:AF285)</f>
        <v>0</v>
      </c>
      <c r="AG289" s="603">
        <f t="shared" ref="AG289:AV289" si="146">SUM(AG8:AG286)</f>
        <v>0</v>
      </c>
      <c r="AH289" s="603">
        <f t="shared" si="146"/>
        <v>0</v>
      </c>
      <c r="AI289" s="603">
        <f t="shared" si="146"/>
        <v>0</v>
      </c>
      <c r="AJ289" s="603">
        <f t="shared" si="146"/>
        <v>0</v>
      </c>
      <c r="AK289" s="603">
        <f t="shared" si="146"/>
        <v>0</v>
      </c>
      <c r="AL289" s="603">
        <f t="shared" si="146"/>
        <v>0</v>
      </c>
      <c r="AM289" s="603">
        <f t="shared" si="146"/>
        <v>0</v>
      </c>
      <c r="AN289" s="603">
        <f t="shared" si="146"/>
        <v>0</v>
      </c>
      <c r="AO289" s="603">
        <f t="shared" si="146"/>
        <v>0</v>
      </c>
      <c r="AP289" s="603">
        <f t="shared" si="146"/>
        <v>0</v>
      </c>
      <c r="AQ289" s="603">
        <f t="shared" si="146"/>
        <v>0</v>
      </c>
      <c r="AR289" s="603">
        <f t="shared" si="146"/>
        <v>0</v>
      </c>
      <c r="AS289" s="603">
        <f t="shared" si="146"/>
        <v>0</v>
      </c>
      <c r="AT289" s="603">
        <f t="shared" si="146"/>
        <v>0</v>
      </c>
      <c r="AU289" s="603">
        <f t="shared" si="146"/>
        <v>0</v>
      </c>
      <c r="AV289" s="603">
        <f t="shared" si="146"/>
        <v>0</v>
      </c>
      <c r="AW289" s="608"/>
      <c r="AX289" s="603">
        <f t="shared" ref="AX289:BK289" si="147">SUM(AX8:AX286)</f>
        <v>0</v>
      </c>
      <c r="AY289" s="603">
        <f t="shared" si="147"/>
        <v>0</v>
      </c>
      <c r="AZ289" s="603">
        <f t="shared" si="147"/>
        <v>0</v>
      </c>
      <c r="BA289" s="603">
        <f t="shared" si="147"/>
        <v>0</v>
      </c>
      <c r="BB289" s="603">
        <f t="shared" si="147"/>
        <v>0</v>
      </c>
      <c r="BC289" s="603">
        <f t="shared" si="147"/>
        <v>0</v>
      </c>
      <c r="BD289" s="603">
        <f t="shared" si="147"/>
        <v>0</v>
      </c>
      <c r="BE289" s="603">
        <f t="shared" si="147"/>
        <v>0</v>
      </c>
      <c r="BF289" s="603">
        <f t="shared" si="147"/>
        <v>0</v>
      </c>
      <c r="BG289" s="603">
        <f t="shared" si="147"/>
        <v>0</v>
      </c>
      <c r="BH289" s="603">
        <f t="shared" si="147"/>
        <v>0</v>
      </c>
      <c r="BI289" s="603">
        <f t="shared" si="147"/>
        <v>0</v>
      </c>
      <c r="BJ289" s="603">
        <f t="shared" si="147"/>
        <v>0</v>
      </c>
      <c r="BK289" s="603">
        <f t="shared" si="147"/>
        <v>0</v>
      </c>
      <c r="BL289" s="608"/>
      <c r="BM289" s="603">
        <f t="shared" ref="BM289:BS289" si="148">SUM(BM8:BM286)</f>
        <v>0</v>
      </c>
      <c r="BN289" s="603">
        <f t="shared" si="148"/>
        <v>0</v>
      </c>
      <c r="BO289" s="603">
        <f t="shared" si="148"/>
        <v>0</v>
      </c>
      <c r="BP289" s="603">
        <f t="shared" si="148"/>
        <v>0</v>
      </c>
      <c r="BQ289" s="603">
        <f t="shared" si="148"/>
        <v>0</v>
      </c>
      <c r="BR289" s="603">
        <f t="shared" si="148"/>
        <v>0</v>
      </c>
      <c r="BS289" s="603">
        <f t="shared" si="148"/>
        <v>0</v>
      </c>
      <c r="BT289" s="75"/>
      <c r="BU289" s="75"/>
      <c r="BV289" s="76"/>
    </row>
    <row r="290" spans="1:74" ht="13.5" customHeight="1" x14ac:dyDescent="0.25">
      <c r="A290" s="125"/>
      <c r="B290" s="122"/>
      <c r="C290" s="122"/>
      <c r="D290" s="450"/>
      <c r="E290" s="122"/>
      <c r="F290" s="278"/>
      <c r="G290" s="451"/>
      <c r="H290" s="609"/>
      <c r="I290" s="609"/>
      <c r="J290" s="609"/>
      <c r="K290" s="609"/>
      <c r="L290" s="609"/>
      <c r="M290" s="609"/>
      <c r="N290" s="609"/>
      <c r="O290" s="609"/>
      <c r="P290" s="609"/>
      <c r="Q290" s="610"/>
      <c r="R290" s="609"/>
      <c r="S290" s="609"/>
      <c r="T290" s="609"/>
      <c r="U290" s="609"/>
      <c r="V290" s="609"/>
      <c r="W290" s="609"/>
      <c r="X290" s="302"/>
      <c r="Y290" s="281"/>
      <c r="Z290" s="281"/>
      <c r="AA290" s="587"/>
      <c r="AB290" s="214"/>
      <c r="AC290" s="581"/>
      <c r="AD290" s="283"/>
      <c r="AE290" s="588"/>
      <c r="AF290" s="218"/>
      <c r="AG290" s="281"/>
      <c r="AH290" s="281"/>
      <c r="AI290" s="281"/>
      <c r="AJ290" s="281"/>
      <c r="AK290" s="281"/>
      <c r="AL290" s="281"/>
      <c r="AM290" s="281"/>
      <c r="AN290" s="281"/>
      <c r="AO290" s="281"/>
      <c r="AP290" s="281"/>
      <c r="AQ290" s="281"/>
      <c r="AR290" s="281"/>
      <c r="AS290" s="281"/>
      <c r="AT290" s="281"/>
      <c r="AU290" s="281"/>
      <c r="AV290" s="281"/>
      <c r="AW290" s="221"/>
      <c r="AX290" s="221"/>
      <c r="AY290" s="221"/>
      <c r="AZ290" s="221"/>
      <c r="BA290" s="221"/>
      <c r="BB290" s="221"/>
      <c r="BC290" s="221"/>
      <c r="BD290" s="221"/>
      <c r="BE290" s="221"/>
      <c r="BF290" s="221"/>
      <c r="BG290" s="221"/>
      <c r="BH290" s="221"/>
      <c r="BI290" s="221"/>
      <c r="BJ290" s="221"/>
      <c r="BK290" s="221"/>
      <c r="BL290" s="221"/>
      <c r="BM290" s="221"/>
      <c r="BN290" s="221"/>
      <c r="BO290" s="221"/>
      <c r="BP290" s="221"/>
      <c r="BQ290" s="221"/>
      <c r="BR290" s="221"/>
      <c r="BS290" s="284"/>
      <c r="BT290" s="121"/>
      <c r="BU290" s="121"/>
      <c r="BV290" s="76"/>
    </row>
    <row r="291" spans="1:74" ht="12.75" hidden="1" customHeight="1" x14ac:dyDescent="0.15">
      <c r="A291" s="611"/>
      <c r="B291" s="612"/>
      <c r="C291" s="613"/>
      <c r="D291" s="614"/>
      <c r="E291" s="615"/>
      <c r="F291" s="611"/>
      <c r="G291" s="611"/>
      <c r="H291" s="611"/>
      <c r="I291" s="611"/>
      <c r="J291" s="611"/>
      <c r="K291" s="611"/>
      <c r="L291" s="611"/>
      <c r="M291" s="611"/>
      <c r="N291" s="611"/>
      <c r="O291" s="611"/>
      <c r="P291" s="611"/>
      <c r="Q291" s="611"/>
      <c r="R291" s="611"/>
      <c r="S291" s="611"/>
      <c r="T291" s="611"/>
      <c r="U291" s="611"/>
      <c r="V291" s="611"/>
      <c r="W291" s="611"/>
      <c r="X291" s="611"/>
      <c r="Y291" s="611"/>
      <c r="Z291" s="611"/>
      <c r="AA291" s="611"/>
      <c r="AB291" s="611"/>
      <c r="AC291" s="611"/>
      <c r="AD291" s="611"/>
      <c r="AE291" s="611"/>
      <c r="AF291" s="616"/>
      <c r="AG291" s="611"/>
      <c r="AH291" s="611"/>
      <c r="AI291" s="611"/>
      <c r="AJ291" s="611"/>
      <c r="AK291" s="611"/>
      <c r="AL291" s="611"/>
      <c r="AM291" s="611"/>
      <c r="AN291" s="611"/>
      <c r="AO291" s="611"/>
      <c r="AP291" s="611"/>
      <c r="AQ291" s="611"/>
      <c r="AR291" s="611"/>
      <c r="AS291" s="611"/>
      <c r="AT291" s="611"/>
      <c r="AU291" s="611"/>
      <c r="AV291" s="611"/>
      <c r="AW291" s="611"/>
      <c r="AX291" s="611"/>
      <c r="AY291" s="611"/>
      <c r="AZ291" s="611"/>
      <c r="BA291" s="611"/>
      <c r="BB291" s="611"/>
      <c r="BC291" s="611"/>
      <c r="BD291" s="611"/>
      <c r="BE291" s="611"/>
      <c r="BF291" s="611"/>
      <c r="BG291" s="611"/>
      <c r="BH291" s="611"/>
      <c r="BI291" s="611"/>
      <c r="BJ291" s="611"/>
      <c r="BK291" s="611"/>
      <c r="BL291" s="611"/>
      <c r="BM291" s="611"/>
      <c r="BN291" s="611"/>
      <c r="BO291" s="611"/>
      <c r="BP291" s="611"/>
      <c r="BQ291" s="611"/>
      <c r="BR291" s="611"/>
      <c r="BS291" s="611"/>
      <c r="BT291" s="611"/>
      <c r="BU291" s="611"/>
      <c r="BV291" s="617"/>
    </row>
    <row r="292" spans="1:74" ht="15" customHeight="1" x14ac:dyDescent="0.15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  <c r="BJ292" s="68"/>
      <c r="BK292" s="68"/>
      <c r="BL292" s="68"/>
      <c r="BM292" s="68"/>
      <c r="BN292" s="68"/>
      <c r="BO292" s="68"/>
      <c r="BP292" s="68"/>
      <c r="BQ292" s="68"/>
      <c r="BR292" s="68"/>
      <c r="BS292" s="68"/>
      <c r="BT292" s="68"/>
      <c r="BU292" s="68"/>
      <c r="BV292" s="617"/>
    </row>
    <row r="293" spans="1:74" ht="15.75" customHeight="1" x14ac:dyDescent="0.1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3"/>
      <c r="BS293" s="53"/>
      <c r="BT293" s="53"/>
      <c r="BU293" s="53"/>
      <c r="BV293" s="53"/>
    </row>
    <row r="294" spans="1:74" ht="15.75" customHeight="1" x14ac:dyDescent="0.1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3"/>
      <c r="BS294" s="53"/>
      <c r="BT294" s="53"/>
      <c r="BU294" s="53"/>
      <c r="BV294" s="53"/>
    </row>
    <row r="295" spans="1:74" ht="15.75" customHeight="1" x14ac:dyDescent="0.1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  <c r="BT295" s="53"/>
      <c r="BU295" s="53"/>
      <c r="BV295" s="53"/>
    </row>
    <row r="296" spans="1:74" ht="15.75" customHeight="1" x14ac:dyDescent="0.1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  <c r="BT296" s="53"/>
      <c r="BU296" s="53"/>
      <c r="BV296" s="53"/>
    </row>
    <row r="297" spans="1:74" ht="15.75" customHeight="1" x14ac:dyDescent="0.1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  <c r="BT297" s="53"/>
      <c r="BU297" s="53"/>
      <c r="BV297" s="53"/>
    </row>
    <row r="298" spans="1:74" ht="15.75" customHeight="1" x14ac:dyDescent="0.1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  <c r="BT298" s="53"/>
      <c r="BU298" s="53"/>
      <c r="BV298" s="53"/>
    </row>
    <row r="299" spans="1:74" ht="15.75" customHeight="1" x14ac:dyDescent="0.1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3"/>
      <c r="BS299" s="53"/>
      <c r="BT299" s="53"/>
      <c r="BU299" s="53"/>
      <c r="BV299" s="53"/>
    </row>
    <row r="300" spans="1:74" ht="15.75" customHeight="1" x14ac:dyDescent="0.1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3"/>
      <c r="BS300" s="53"/>
      <c r="BT300" s="53"/>
      <c r="BU300" s="53"/>
      <c r="BV300" s="53"/>
    </row>
    <row r="301" spans="1:74" ht="15.75" customHeight="1" x14ac:dyDescent="0.1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3"/>
      <c r="BS301" s="53"/>
      <c r="BT301" s="53"/>
      <c r="BU301" s="53"/>
      <c r="BV301" s="53"/>
    </row>
    <row r="302" spans="1:74" ht="15.75" customHeight="1" x14ac:dyDescent="0.1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3"/>
      <c r="BS302" s="53"/>
      <c r="BT302" s="53"/>
      <c r="BU302" s="53"/>
      <c r="BV302" s="53"/>
    </row>
    <row r="303" spans="1:74" ht="15.75" customHeight="1" x14ac:dyDescent="0.1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3"/>
      <c r="BS303" s="53"/>
      <c r="BT303" s="53"/>
      <c r="BU303" s="53"/>
      <c r="BV303" s="53"/>
    </row>
    <row r="304" spans="1:74" ht="15.75" customHeight="1" x14ac:dyDescent="0.1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3"/>
      <c r="BS304" s="53"/>
      <c r="BT304" s="53"/>
      <c r="BU304" s="53"/>
      <c r="BV304" s="53"/>
    </row>
    <row r="305" spans="1:74" ht="15.75" customHeight="1" x14ac:dyDescent="0.1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</row>
    <row r="306" spans="1:74" ht="15.75" customHeight="1" x14ac:dyDescent="0.1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3"/>
      <c r="BS306" s="53"/>
      <c r="BT306" s="53"/>
      <c r="BU306" s="53"/>
      <c r="BV306" s="53"/>
    </row>
    <row r="307" spans="1:74" ht="15.75" customHeight="1" x14ac:dyDescent="0.1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3"/>
      <c r="BS307" s="53"/>
      <c r="BT307" s="53"/>
      <c r="BU307" s="53"/>
      <c r="BV307" s="53"/>
    </row>
    <row r="308" spans="1:74" ht="15.75" customHeight="1" x14ac:dyDescent="0.1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3"/>
      <c r="BS308" s="53"/>
      <c r="BT308" s="53"/>
      <c r="BU308" s="53"/>
      <c r="BV308" s="53"/>
    </row>
    <row r="309" spans="1:74" ht="15.75" customHeight="1" x14ac:dyDescent="0.1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3"/>
      <c r="BS309" s="53"/>
      <c r="BT309" s="53"/>
      <c r="BU309" s="53"/>
      <c r="BV309" s="53"/>
    </row>
    <row r="310" spans="1:74" ht="15.75" customHeight="1" x14ac:dyDescent="0.1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3"/>
      <c r="BS310" s="53"/>
      <c r="BT310" s="53"/>
      <c r="BU310" s="53"/>
      <c r="BV310" s="53"/>
    </row>
    <row r="311" spans="1:74" ht="15.75" customHeight="1" x14ac:dyDescent="0.1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3"/>
      <c r="BS311" s="53"/>
      <c r="BT311" s="53"/>
      <c r="BU311" s="53"/>
      <c r="BV311" s="53"/>
    </row>
    <row r="312" spans="1:74" ht="15.75" customHeight="1" x14ac:dyDescent="0.1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3"/>
      <c r="BS312" s="53"/>
      <c r="BT312" s="53"/>
      <c r="BU312" s="53"/>
      <c r="BV312" s="53"/>
    </row>
    <row r="313" spans="1:74" ht="15.75" customHeight="1" x14ac:dyDescent="0.1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3"/>
      <c r="BS313" s="53"/>
      <c r="BT313" s="53"/>
      <c r="BU313" s="53"/>
      <c r="BV313" s="53"/>
    </row>
    <row r="314" spans="1:74" ht="15.75" customHeight="1" x14ac:dyDescent="0.1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3"/>
      <c r="BS314" s="53"/>
      <c r="BT314" s="53"/>
      <c r="BU314" s="53"/>
      <c r="BV314" s="53"/>
    </row>
    <row r="315" spans="1:74" ht="15.75" customHeight="1" x14ac:dyDescent="0.1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3"/>
      <c r="BS315" s="53"/>
      <c r="BT315" s="53"/>
      <c r="BU315" s="53"/>
      <c r="BV315" s="53"/>
    </row>
    <row r="316" spans="1:74" ht="15.75" customHeight="1" x14ac:dyDescent="0.1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3"/>
      <c r="BS316" s="53"/>
      <c r="BT316" s="53"/>
      <c r="BU316" s="53"/>
      <c r="BV316" s="53"/>
    </row>
    <row r="317" spans="1:74" ht="15.75" customHeight="1" x14ac:dyDescent="0.1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3"/>
      <c r="BS317" s="53"/>
      <c r="BT317" s="53"/>
      <c r="BU317" s="53"/>
      <c r="BV317" s="53"/>
    </row>
    <row r="318" spans="1:74" ht="15.75" customHeight="1" x14ac:dyDescent="0.1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</row>
    <row r="319" spans="1:74" ht="15.75" customHeight="1" x14ac:dyDescent="0.1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3"/>
      <c r="BS319" s="53"/>
      <c r="BT319" s="53"/>
      <c r="BU319" s="53"/>
      <c r="BV319" s="53"/>
    </row>
    <row r="320" spans="1:74" ht="15.75" customHeight="1" x14ac:dyDescent="0.1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3"/>
      <c r="BS320" s="53"/>
      <c r="BT320" s="53"/>
      <c r="BU320" s="53"/>
      <c r="BV320" s="53"/>
    </row>
    <row r="321" spans="1:74" ht="15.75" customHeight="1" x14ac:dyDescent="0.1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3"/>
      <c r="BS321" s="53"/>
      <c r="BT321" s="53"/>
      <c r="BU321" s="53"/>
      <c r="BV321" s="53"/>
    </row>
    <row r="322" spans="1:74" ht="15.75" customHeight="1" x14ac:dyDescent="0.1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3"/>
      <c r="BS322" s="53"/>
      <c r="BT322" s="53"/>
      <c r="BU322" s="53"/>
      <c r="BV322" s="53"/>
    </row>
    <row r="323" spans="1:74" ht="15.75" customHeight="1" x14ac:dyDescent="0.1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3"/>
      <c r="BS323" s="53"/>
      <c r="BT323" s="53"/>
      <c r="BU323" s="53"/>
      <c r="BV323" s="53"/>
    </row>
    <row r="324" spans="1:74" ht="15.75" customHeight="1" x14ac:dyDescent="0.1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3"/>
      <c r="BS324" s="53"/>
      <c r="BT324" s="53"/>
      <c r="BU324" s="53"/>
      <c r="BV324" s="53"/>
    </row>
    <row r="325" spans="1:74" ht="15.75" customHeight="1" x14ac:dyDescent="0.1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3"/>
      <c r="BS325" s="53"/>
      <c r="BT325" s="53"/>
      <c r="BU325" s="53"/>
      <c r="BV325" s="53"/>
    </row>
    <row r="326" spans="1:74" ht="15.75" customHeight="1" x14ac:dyDescent="0.1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3"/>
      <c r="BS326" s="53"/>
      <c r="BT326" s="53"/>
      <c r="BU326" s="53"/>
      <c r="BV326" s="53"/>
    </row>
    <row r="327" spans="1:74" ht="15.75" customHeight="1" x14ac:dyDescent="0.1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3"/>
      <c r="BS327" s="53"/>
      <c r="BT327" s="53"/>
      <c r="BU327" s="53"/>
      <c r="BV327" s="53"/>
    </row>
    <row r="328" spans="1:74" ht="15.75" customHeight="1" x14ac:dyDescent="0.1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3"/>
      <c r="BS328" s="53"/>
      <c r="BT328" s="53"/>
      <c r="BU328" s="53"/>
      <c r="BV328" s="53"/>
    </row>
    <row r="329" spans="1:74" ht="15.75" customHeight="1" x14ac:dyDescent="0.1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3"/>
      <c r="BS329" s="53"/>
      <c r="BT329" s="53"/>
      <c r="BU329" s="53"/>
      <c r="BV329" s="53"/>
    </row>
    <row r="330" spans="1:74" ht="15.75" customHeight="1" x14ac:dyDescent="0.1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3"/>
      <c r="BS330" s="53"/>
      <c r="BT330" s="53"/>
      <c r="BU330" s="53"/>
      <c r="BV330" s="53"/>
    </row>
    <row r="331" spans="1:74" ht="15.75" customHeight="1" x14ac:dyDescent="0.1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3"/>
      <c r="BS331" s="53"/>
      <c r="BT331" s="53"/>
      <c r="BU331" s="53"/>
      <c r="BV331" s="53"/>
    </row>
    <row r="332" spans="1:74" ht="15.75" customHeight="1" x14ac:dyDescent="0.1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3"/>
      <c r="BS332" s="53"/>
      <c r="BT332" s="53"/>
      <c r="BU332" s="53"/>
      <c r="BV332" s="53"/>
    </row>
    <row r="333" spans="1:74" ht="15.75" customHeight="1" x14ac:dyDescent="0.1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3"/>
      <c r="BS333" s="53"/>
      <c r="BT333" s="53"/>
      <c r="BU333" s="53"/>
      <c r="BV333" s="53"/>
    </row>
    <row r="334" spans="1:74" ht="15.75" customHeight="1" x14ac:dyDescent="0.1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3"/>
      <c r="BS334" s="53"/>
      <c r="BT334" s="53"/>
      <c r="BU334" s="53"/>
      <c r="BV334" s="53"/>
    </row>
    <row r="335" spans="1:74" ht="15.75" customHeight="1" x14ac:dyDescent="0.1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3"/>
      <c r="BS335" s="53"/>
      <c r="BT335" s="53"/>
      <c r="BU335" s="53"/>
      <c r="BV335" s="53"/>
    </row>
    <row r="336" spans="1:74" ht="15.75" customHeight="1" x14ac:dyDescent="0.1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3"/>
      <c r="BS336" s="53"/>
      <c r="BT336" s="53"/>
      <c r="BU336" s="53"/>
      <c r="BV336" s="53"/>
    </row>
    <row r="337" spans="1:74" ht="15.75" customHeight="1" x14ac:dyDescent="0.1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3"/>
      <c r="BS337" s="53"/>
      <c r="BT337" s="53"/>
      <c r="BU337" s="53"/>
      <c r="BV337" s="53"/>
    </row>
    <row r="338" spans="1:74" ht="15.75" customHeight="1" x14ac:dyDescent="0.1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</row>
    <row r="339" spans="1:74" ht="15.75" customHeight="1" x14ac:dyDescent="0.1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3"/>
      <c r="BS339" s="53"/>
      <c r="BT339" s="53"/>
      <c r="BU339" s="53"/>
      <c r="BV339" s="53"/>
    </row>
    <row r="340" spans="1:74" ht="15.75" customHeight="1" x14ac:dyDescent="0.1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3"/>
      <c r="BS340" s="53"/>
      <c r="BT340" s="53"/>
      <c r="BU340" s="53"/>
      <c r="BV340" s="53"/>
    </row>
    <row r="341" spans="1:74" ht="15.75" customHeight="1" x14ac:dyDescent="0.1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3"/>
      <c r="BS341" s="53"/>
      <c r="BT341" s="53"/>
      <c r="BU341" s="53"/>
      <c r="BV341" s="53"/>
    </row>
    <row r="342" spans="1:74" ht="15.75" customHeight="1" x14ac:dyDescent="0.1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  <c r="BU342" s="53"/>
      <c r="BV342" s="53"/>
    </row>
    <row r="343" spans="1:74" ht="15.75" customHeight="1" x14ac:dyDescent="0.1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3"/>
      <c r="BS343" s="53"/>
      <c r="BT343" s="53"/>
      <c r="BU343" s="53"/>
      <c r="BV343" s="53"/>
    </row>
    <row r="344" spans="1:74" ht="15.75" customHeight="1" x14ac:dyDescent="0.1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  <c r="BT344" s="53"/>
      <c r="BU344" s="53"/>
      <c r="BV344" s="53"/>
    </row>
    <row r="345" spans="1:74" ht="15.75" customHeight="1" x14ac:dyDescent="0.1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  <c r="BT345" s="53"/>
      <c r="BU345" s="53"/>
      <c r="BV345" s="53"/>
    </row>
    <row r="346" spans="1:74" ht="15.75" customHeight="1" x14ac:dyDescent="0.1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  <c r="BT346" s="53"/>
      <c r="BU346" s="53"/>
      <c r="BV346" s="53"/>
    </row>
    <row r="347" spans="1:74" ht="15.75" customHeight="1" x14ac:dyDescent="0.1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  <c r="BT347" s="53"/>
      <c r="BU347" s="53"/>
      <c r="BV347" s="53"/>
    </row>
    <row r="348" spans="1:74" ht="15.75" customHeight="1" x14ac:dyDescent="0.1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3"/>
      <c r="BS348" s="53"/>
      <c r="BT348" s="53"/>
      <c r="BU348" s="53"/>
      <c r="BV348" s="53"/>
    </row>
    <row r="349" spans="1:74" ht="15.75" customHeight="1" x14ac:dyDescent="0.1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3"/>
      <c r="BS349" s="53"/>
      <c r="BT349" s="53"/>
      <c r="BU349" s="53"/>
      <c r="BV349" s="53"/>
    </row>
    <row r="350" spans="1:74" ht="15.75" customHeight="1" x14ac:dyDescent="0.1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3"/>
      <c r="BS350" s="53"/>
      <c r="BT350" s="53"/>
      <c r="BU350" s="53"/>
      <c r="BV350" s="53"/>
    </row>
    <row r="351" spans="1:74" ht="15.75" customHeight="1" x14ac:dyDescent="0.1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3"/>
      <c r="BS351" s="53"/>
      <c r="BT351" s="53"/>
      <c r="BU351" s="53"/>
      <c r="BV351" s="53"/>
    </row>
    <row r="352" spans="1:74" ht="15.75" customHeight="1" x14ac:dyDescent="0.1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  <c r="BT352" s="53"/>
      <c r="BU352" s="53"/>
      <c r="BV352" s="53"/>
    </row>
    <row r="353" spans="1:74" ht="15.75" customHeight="1" x14ac:dyDescent="0.1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3"/>
      <c r="BS353" s="53"/>
      <c r="BT353" s="53"/>
      <c r="BU353" s="53"/>
      <c r="BV353" s="53"/>
    </row>
    <row r="354" spans="1:74" ht="15.75" customHeight="1" x14ac:dyDescent="0.1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3"/>
      <c r="BS354" s="53"/>
      <c r="BT354" s="53"/>
      <c r="BU354" s="53"/>
      <c r="BV354" s="53"/>
    </row>
    <row r="355" spans="1:74" ht="15.75" customHeight="1" x14ac:dyDescent="0.1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3"/>
      <c r="BS355" s="53"/>
      <c r="BT355" s="53"/>
      <c r="BU355" s="53"/>
      <c r="BV355" s="53"/>
    </row>
    <row r="356" spans="1:74" ht="15.75" customHeight="1" x14ac:dyDescent="0.1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3"/>
      <c r="BS356" s="53"/>
      <c r="BT356" s="53"/>
      <c r="BU356" s="53"/>
      <c r="BV356" s="53"/>
    </row>
    <row r="357" spans="1:74" ht="15.75" customHeight="1" x14ac:dyDescent="0.1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</row>
    <row r="358" spans="1:74" ht="15.75" customHeight="1" x14ac:dyDescent="0.1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3"/>
      <c r="BS358" s="53"/>
      <c r="BT358" s="53"/>
      <c r="BU358" s="53"/>
      <c r="BV358" s="53"/>
    </row>
    <row r="359" spans="1:74" ht="15.75" customHeight="1" x14ac:dyDescent="0.1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3"/>
      <c r="BS359" s="53"/>
      <c r="BT359" s="53"/>
      <c r="BU359" s="53"/>
      <c r="BV359" s="53"/>
    </row>
    <row r="360" spans="1:74" ht="15.75" customHeight="1" x14ac:dyDescent="0.1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3"/>
      <c r="BS360" s="53"/>
      <c r="BT360" s="53"/>
      <c r="BU360" s="53"/>
      <c r="BV360" s="53"/>
    </row>
    <row r="361" spans="1:74" ht="15.75" customHeight="1" x14ac:dyDescent="0.1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3"/>
      <c r="BS361" s="53"/>
      <c r="BT361" s="53"/>
      <c r="BU361" s="53"/>
      <c r="BV361" s="53"/>
    </row>
    <row r="362" spans="1:74" ht="15.75" customHeight="1" x14ac:dyDescent="0.1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3"/>
      <c r="BS362" s="53"/>
      <c r="BT362" s="53"/>
      <c r="BU362" s="53"/>
      <c r="BV362" s="53"/>
    </row>
    <row r="363" spans="1:74" ht="15.75" customHeight="1" x14ac:dyDescent="0.1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3"/>
      <c r="BS363" s="53"/>
      <c r="BT363" s="53"/>
      <c r="BU363" s="53"/>
      <c r="BV363" s="53"/>
    </row>
    <row r="364" spans="1:74" ht="15.75" customHeight="1" x14ac:dyDescent="0.1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3"/>
      <c r="BS364" s="53"/>
      <c r="BT364" s="53"/>
      <c r="BU364" s="53"/>
      <c r="BV364" s="53"/>
    </row>
    <row r="365" spans="1:74" ht="15.75" customHeight="1" x14ac:dyDescent="0.1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3"/>
      <c r="BS365" s="53"/>
      <c r="BT365" s="53"/>
      <c r="BU365" s="53"/>
      <c r="BV365" s="53"/>
    </row>
    <row r="366" spans="1:74" ht="15.75" customHeight="1" x14ac:dyDescent="0.1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  <c r="BT366" s="53"/>
      <c r="BU366" s="53"/>
      <c r="BV366" s="53"/>
    </row>
    <row r="367" spans="1:74" ht="15.75" customHeight="1" x14ac:dyDescent="0.1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3"/>
      <c r="BS367" s="53"/>
      <c r="BT367" s="53"/>
      <c r="BU367" s="53"/>
      <c r="BV367" s="53"/>
    </row>
    <row r="368" spans="1:74" ht="15.75" customHeight="1" x14ac:dyDescent="0.1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3"/>
      <c r="BS368" s="53"/>
      <c r="BT368" s="53"/>
      <c r="BU368" s="53"/>
      <c r="BV368" s="53"/>
    </row>
    <row r="369" spans="1:74" ht="15.75" customHeight="1" x14ac:dyDescent="0.1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3"/>
      <c r="BS369" s="53"/>
      <c r="BT369" s="53"/>
      <c r="BU369" s="53"/>
      <c r="BV369" s="53"/>
    </row>
    <row r="370" spans="1:74" ht="15.75" customHeight="1" x14ac:dyDescent="0.1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3"/>
      <c r="BS370" s="53"/>
      <c r="BT370" s="53"/>
      <c r="BU370" s="53"/>
      <c r="BV370" s="53"/>
    </row>
    <row r="371" spans="1:74" ht="15.75" customHeight="1" x14ac:dyDescent="0.1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</row>
    <row r="372" spans="1:74" ht="15.75" customHeight="1" x14ac:dyDescent="0.1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  <c r="BT372" s="53"/>
      <c r="BU372" s="53"/>
      <c r="BV372" s="53"/>
    </row>
    <row r="373" spans="1:74" ht="15.75" customHeight="1" x14ac:dyDescent="0.1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  <c r="BT373" s="53"/>
      <c r="BU373" s="53"/>
      <c r="BV373" s="53"/>
    </row>
    <row r="374" spans="1:74" ht="15.75" customHeight="1" x14ac:dyDescent="0.1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  <c r="BT374" s="53"/>
      <c r="BU374" s="53"/>
      <c r="BV374" s="53"/>
    </row>
    <row r="375" spans="1:74" ht="15.75" customHeight="1" x14ac:dyDescent="0.1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  <c r="BT375" s="53"/>
      <c r="BU375" s="53"/>
      <c r="BV375" s="53"/>
    </row>
    <row r="376" spans="1:74" ht="15.75" customHeight="1" x14ac:dyDescent="0.1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  <c r="BU376" s="53"/>
      <c r="BV376" s="53"/>
    </row>
    <row r="377" spans="1:74" ht="15.75" customHeight="1" x14ac:dyDescent="0.1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  <c r="BT377" s="53"/>
      <c r="BU377" s="53"/>
      <c r="BV377" s="53"/>
    </row>
    <row r="378" spans="1:74" ht="15.75" customHeight="1" x14ac:dyDescent="0.1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  <c r="BT378" s="53"/>
      <c r="BU378" s="53"/>
      <c r="BV378" s="53"/>
    </row>
    <row r="379" spans="1:74" ht="15.75" customHeight="1" x14ac:dyDescent="0.1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  <c r="BT379" s="53"/>
      <c r="BU379" s="53"/>
      <c r="BV379" s="53"/>
    </row>
    <row r="380" spans="1:74" ht="15.75" customHeight="1" x14ac:dyDescent="0.1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  <c r="BT380" s="53"/>
      <c r="BU380" s="53"/>
      <c r="BV380" s="53"/>
    </row>
    <row r="381" spans="1:74" ht="15.75" customHeight="1" x14ac:dyDescent="0.1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  <c r="BT381" s="53"/>
      <c r="BU381" s="53"/>
      <c r="BV381" s="53"/>
    </row>
    <row r="382" spans="1:74" ht="15.75" customHeight="1" x14ac:dyDescent="0.1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  <c r="BT382" s="53"/>
      <c r="BU382" s="53"/>
      <c r="BV382" s="53"/>
    </row>
    <row r="383" spans="1:74" ht="15.75" customHeight="1" x14ac:dyDescent="0.1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  <c r="BT383" s="53"/>
      <c r="BU383" s="53"/>
      <c r="BV383" s="53"/>
    </row>
    <row r="384" spans="1:74" ht="15.75" customHeight="1" x14ac:dyDescent="0.1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  <c r="BT384" s="53"/>
      <c r="BU384" s="53"/>
      <c r="BV384" s="53"/>
    </row>
    <row r="385" spans="1:74" ht="15.75" customHeight="1" x14ac:dyDescent="0.1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  <c r="BT385" s="53"/>
      <c r="BU385" s="53"/>
      <c r="BV385" s="53"/>
    </row>
    <row r="386" spans="1:74" ht="15.75" customHeight="1" x14ac:dyDescent="0.1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  <c r="BT386" s="53"/>
      <c r="BU386" s="53"/>
      <c r="BV386" s="53"/>
    </row>
    <row r="387" spans="1:74" ht="15.75" customHeight="1" x14ac:dyDescent="0.1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</row>
    <row r="388" spans="1:74" ht="15.75" customHeight="1" x14ac:dyDescent="0.1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  <c r="BT388" s="53"/>
      <c r="BU388" s="53"/>
      <c r="BV388" s="53"/>
    </row>
    <row r="389" spans="1:74" ht="15.75" customHeight="1" x14ac:dyDescent="0.1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  <c r="BU389" s="53"/>
      <c r="BV389" s="53"/>
    </row>
    <row r="390" spans="1:74" ht="15.75" customHeight="1" x14ac:dyDescent="0.1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  <c r="BT390" s="53"/>
      <c r="BU390" s="53"/>
      <c r="BV390" s="53"/>
    </row>
    <row r="391" spans="1:74" ht="15.75" customHeight="1" x14ac:dyDescent="0.1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  <c r="BU391" s="53"/>
      <c r="BV391" s="53"/>
    </row>
    <row r="392" spans="1:74" ht="15.75" customHeight="1" x14ac:dyDescent="0.1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  <c r="BU392" s="53"/>
      <c r="BV392" s="53"/>
    </row>
    <row r="393" spans="1:74" ht="15.75" customHeight="1" x14ac:dyDescent="0.1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  <c r="BU393" s="53"/>
      <c r="BV393" s="53"/>
    </row>
    <row r="394" spans="1:74" ht="15.75" customHeight="1" x14ac:dyDescent="0.1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</row>
    <row r="395" spans="1:74" ht="15.75" customHeight="1" x14ac:dyDescent="0.1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  <c r="BU395" s="53"/>
      <c r="BV395" s="53"/>
    </row>
    <row r="396" spans="1:74" ht="15.75" customHeight="1" x14ac:dyDescent="0.1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  <c r="BU396" s="53"/>
      <c r="BV396" s="53"/>
    </row>
    <row r="397" spans="1:74" ht="15.75" customHeight="1" x14ac:dyDescent="0.1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  <c r="BT397" s="53"/>
      <c r="BU397" s="53"/>
      <c r="BV397" s="53"/>
    </row>
    <row r="398" spans="1:74" ht="15.75" customHeight="1" x14ac:dyDescent="0.1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  <c r="BT398" s="53"/>
      <c r="BU398" s="53"/>
      <c r="BV398" s="53"/>
    </row>
    <row r="399" spans="1:74" ht="15.75" customHeight="1" x14ac:dyDescent="0.1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  <c r="BT399" s="53"/>
      <c r="BU399" s="53"/>
      <c r="BV399" s="53"/>
    </row>
    <row r="400" spans="1:74" ht="15.75" customHeight="1" x14ac:dyDescent="0.1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  <c r="BT400" s="53"/>
      <c r="BU400" s="53"/>
      <c r="BV400" s="53"/>
    </row>
    <row r="401" spans="1:74" ht="15.75" customHeight="1" x14ac:dyDescent="0.1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  <c r="BT401" s="53"/>
      <c r="BU401" s="53"/>
      <c r="BV401" s="53"/>
    </row>
    <row r="402" spans="1:74" ht="15.75" customHeight="1" x14ac:dyDescent="0.1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  <c r="BT402" s="53"/>
      <c r="BU402" s="53"/>
      <c r="BV402" s="53"/>
    </row>
    <row r="403" spans="1:74" ht="15.75" customHeight="1" x14ac:dyDescent="0.1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</row>
    <row r="404" spans="1:74" ht="15.75" customHeight="1" x14ac:dyDescent="0.1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  <c r="BT404" s="53"/>
      <c r="BU404" s="53"/>
      <c r="BV404" s="53"/>
    </row>
    <row r="405" spans="1:74" ht="15.75" customHeight="1" x14ac:dyDescent="0.1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3"/>
      <c r="BS405" s="53"/>
      <c r="BT405" s="53"/>
      <c r="BU405" s="53"/>
      <c r="BV405" s="53"/>
    </row>
    <row r="406" spans="1:74" ht="15.75" customHeight="1" x14ac:dyDescent="0.1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3"/>
      <c r="BS406" s="53"/>
      <c r="BT406" s="53"/>
      <c r="BU406" s="53"/>
      <c r="BV406" s="53"/>
    </row>
    <row r="407" spans="1:74" ht="15.75" customHeight="1" x14ac:dyDescent="0.1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3"/>
      <c r="BS407" s="53"/>
      <c r="BT407" s="53"/>
      <c r="BU407" s="53"/>
      <c r="BV407" s="53"/>
    </row>
    <row r="408" spans="1:74" ht="15.75" customHeight="1" x14ac:dyDescent="0.1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</row>
    <row r="409" spans="1:74" ht="15.75" customHeight="1" x14ac:dyDescent="0.1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3"/>
      <c r="BS409" s="53"/>
      <c r="BT409" s="53"/>
      <c r="BU409" s="53"/>
      <c r="BV409" s="53"/>
    </row>
    <row r="410" spans="1:74" ht="15.75" customHeight="1" x14ac:dyDescent="0.1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3"/>
      <c r="BS410" s="53"/>
      <c r="BT410" s="53"/>
      <c r="BU410" s="53"/>
      <c r="BV410" s="53"/>
    </row>
    <row r="411" spans="1:74" ht="15.75" customHeight="1" x14ac:dyDescent="0.1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  <c r="BT411" s="53"/>
      <c r="BU411" s="53"/>
      <c r="BV411" s="53"/>
    </row>
    <row r="412" spans="1:74" ht="15.75" customHeight="1" x14ac:dyDescent="0.1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3"/>
      <c r="BS412" s="53"/>
      <c r="BT412" s="53"/>
      <c r="BU412" s="53"/>
      <c r="BV412" s="53"/>
    </row>
    <row r="413" spans="1:74" ht="15.75" customHeight="1" x14ac:dyDescent="0.1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3"/>
      <c r="BS413" s="53"/>
      <c r="BT413" s="53"/>
      <c r="BU413" s="53"/>
      <c r="BV413" s="53"/>
    </row>
    <row r="414" spans="1:74" ht="15.75" customHeight="1" x14ac:dyDescent="0.1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  <c r="BT414" s="53"/>
      <c r="BU414" s="53"/>
      <c r="BV414" s="53"/>
    </row>
    <row r="415" spans="1:74" ht="15.75" customHeight="1" x14ac:dyDescent="0.1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</row>
    <row r="416" spans="1:74" ht="15.75" customHeight="1" x14ac:dyDescent="0.1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3"/>
      <c r="BS416" s="53"/>
      <c r="BT416" s="53"/>
      <c r="BU416" s="53"/>
      <c r="BV416" s="53"/>
    </row>
    <row r="417" spans="1:74" ht="15.75" customHeight="1" x14ac:dyDescent="0.1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3"/>
      <c r="BS417" s="53"/>
      <c r="BT417" s="53"/>
      <c r="BU417" s="53"/>
      <c r="BV417" s="53"/>
    </row>
    <row r="418" spans="1:74" ht="15.75" customHeight="1" x14ac:dyDescent="0.1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3"/>
      <c r="BS418" s="53"/>
      <c r="BT418" s="53"/>
      <c r="BU418" s="53"/>
      <c r="BV418" s="53"/>
    </row>
    <row r="419" spans="1:74" ht="15.75" customHeight="1" x14ac:dyDescent="0.1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3"/>
      <c r="BS419" s="53"/>
      <c r="BT419" s="53"/>
      <c r="BU419" s="53"/>
      <c r="BV419" s="53"/>
    </row>
    <row r="420" spans="1:74" ht="15.75" customHeight="1" x14ac:dyDescent="0.1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3"/>
      <c r="BS420" s="53"/>
      <c r="BT420" s="53"/>
      <c r="BU420" s="53"/>
      <c r="BV420" s="53"/>
    </row>
    <row r="421" spans="1:74" ht="15.75" customHeight="1" x14ac:dyDescent="0.1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3"/>
      <c r="BS421" s="53"/>
      <c r="BT421" s="53"/>
      <c r="BU421" s="53"/>
      <c r="BV421" s="53"/>
    </row>
    <row r="422" spans="1:74" ht="15.75" customHeight="1" x14ac:dyDescent="0.1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</row>
    <row r="423" spans="1:74" ht="15.75" customHeight="1" x14ac:dyDescent="0.1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3"/>
      <c r="BS423" s="53"/>
      <c r="BT423" s="53"/>
      <c r="BU423" s="53"/>
      <c r="BV423" s="53"/>
    </row>
    <row r="424" spans="1:74" ht="15.75" customHeight="1" x14ac:dyDescent="0.1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3"/>
      <c r="BS424" s="53"/>
      <c r="BT424" s="53"/>
      <c r="BU424" s="53"/>
      <c r="BV424" s="53"/>
    </row>
    <row r="425" spans="1:74" ht="15.75" customHeight="1" x14ac:dyDescent="0.1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3"/>
      <c r="BS425" s="53"/>
      <c r="BT425" s="53"/>
      <c r="BU425" s="53"/>
      <c r="BV425" s="53"/>
    </row>
    <row r="426" spans="1:74" ht="15.75" customHeight="1" x14ac:dyDescent="0.1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  <c r="BV426" s="53"/>
    </row>
    <row r="427" spans="1:74" ht="15.75" customHeight="1" x14ac:dyDescent="0.1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3"/>
      <c r="BS427" s="53"/>
      <c r="BT427" s="53"/>
      <c r="BU427" s="53"/>
      <c r="BV427" s="53"/>
    </row>
    <row r="428" spans="1:74" ht="15.75" customHeight="1" x14ac:dyDescent="0.1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3"/>
      <c r="BS428" s="53"/>
      <c r="BT428" s="53"/>
      <c r="BU428" s="53"/>
      <c r="BV428" s="53"/>
    </row>
    <row r="429" spans="1:74" ht="15.75" customHeight="1" x14ac:dyDescent="0.1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3"/>
      <c r="BS429" s="53"/>
      <c r="BT429" s="53"/>
      <c r="BU429" s="53"/>
      <c r="BV429" s="53"/>
    </row>
    <row r="430" spans="1:74" ht="15.75" customHeight="1" x14ac:dyDescent="0.1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3"/>
      <c r="BS430" s="53"/>
      <c r="BT430" s="53"/>
      <c r="BU430" s="53"/>
      <c r="BV430" s="53"/>
    </row>
    <row r="431" spans="1:74" ht="15.75" customHeight="1" x14ac:dyDescent="0.1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</row>
    <row r="432" spans="1:74" ht="15.75" customHeight="1" x14ac:dyDescent="0.1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  <c r="BT432" s="53"/>
      <c r="BU432" s="53"/>
      <c r="BV432" s="53"/>
    </row>
    <row r="433" spans="1:74" ht="15.75" customHeight="1" x14ac:dyDescent="0.1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3"/>
      <c r="BS433" s="53"/>
      <c r="BT433" s="53"/>
      <c r="BU433" s="53"/>
      <c r="BV433" s="53"/>
    </row>
    <row r="434" spans="1:74" ht="15.75" customHeight="1" x14ac:dyDescent="0.1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3"/>
      <c r="BS434" s="53"/>
      <c r="BT434" s="53"/>
      <c r="BU434" s="53"/>
      <c r="BV434" s="53"/>
    </row>
    <row r="435" spans="1:74" ht="15.75" customHeight="1" x14ac:dyDescent="0.1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3"/>
      <c r="BS435" s="53"/>
      <c r="BT435" s="53"/>
      <c r="BU435" s="53"/>
      <c r="BV435" s="53"/>
    </row>
    <row r="436" spans="1:74" ht="15.75" customHeight="1" x14ac:dyDescent="0.1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3"/>
      <c r="BS436" s="53"/>
      <c r="BT436" s="53"/>
      <c r="BU436" s="53"/>
      <c r="BV436" s="53"/>
    </row>
    <row r="437" spans="1:74" ht="15.75" customHeight="1" x14ac:dyDescent="0.1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3"/>
      <c r="BS437" s="53"/>
      <c r="BT437" s="53"/>
      <c r="BU437" s="53"/>
      <c r="BV437" s="53"/>
    </row>
    <row r="438" spans="1:74" ht="15.75" customHeight="1" x14ac:dyDescent="0.1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3"/>
      <c r="BS438" s="53"/>
      <c r="BT438" s="53"/>
      <c r="BU438" s="53"/>
      <c r="BV438" s="53"/>
    </row>
    <row r="439" spans="1:74" ht="15.75" customHeight="1" x14ac:dyDescent="0.1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3"/>
      <c r="BS439" s="53"/>
      <c r="BT439" s="53"/>
      <c r="BU439" s="53"/>
      <c r="BV439" s="53"/>
    </row>
    <row r="440" spans="1:74" ht="15.75" customHeight="1" x14ac:dyDescent="0.1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3"/>
      <c r="BS440" s="53"/>
      <c r="BT440" s="53"/>
      <c r="BU440" s="53"/>
      <c r="BV440" s="53"/>
    </row>
    <row r="441" spans="1:74" ht="15.75" customHeight="1" x14ac:dyDescent="0.1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3"/>
      <c r="BS441" s="53"/>
      <c r="BT441" s="53"/>
      <c r="BU441" s="53"/>
      <c r="BV441" s="53"/>
    </row>
    <row r="442" spans="1:74" ht="15.75" customHeight="1" x14ac:dyDescent="0.1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3"/>
      <c r="BS442" s="53"/>
      <c r="BT442" s="53"/>
      <c r="BU442" s="53"/>
      <c r="BV442" s="53"/>
    </row>
    <row r="443" spans="1:74" ht="15.75" customHeight="1" x14ac:dyDescent="0.1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3"/>
      <c r="BS443" s="53"/>
      <c r="BT443" s="53"/>
      <c r="BU443" s="53"/>
      <c r="BV443" s="53"/>
    </row>
    <row r="444" spans="1:74" ht="15.75" customHeight="1" x14ac:dyDescent="0.1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3"/>
      <c r="BS444" s="53"/>
      <c r="BT444" s="53"/>
      <c r="BU444" s="53"/>
      <c r="BV444" s="53"/>
    </row>
    <row r="445" spans="1:74" ht="15.75" customHeight="1" x14ac:dyDescent="0.1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3"/>
      <c r="BS445" s="53"/>
      <c r="BT445" s="53"/>
      <c r="BU445" s="53"/>
      <c r="BV445" s="53"/>
    </row>
    <row r="446" spans="1:74" ht="15.75" customHeight="1" x14ac:dyDescent="0.1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3"/>
      <c r="BS446" s="53"/>
      <c r="BT446" s="53"/>
      <c r="BU446" s="53"/>
      <c r="BV446" s="53"/>
    </row>
    <row r="447" spans="1:74" ht="15.75" customHeight="1" x14ac:dyDescent="0.1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3"/>
      <c r="BS447" s="53"/>
      <c r="BT447" s="53"/>
      <c r="BU447" s="53"/>
      <c r="BV447" s="53"/>
    </row>
    <row r="448" spans="1:74" ht="15.75" customHeight="1" x14ac:dyDescent="0.1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  <c r="BT448" s="53"/>
      <c r="BU448" s="53"/>
      <c r="BV448" s="53"/>
    </row>
    <row r="449" spans="1:74" ht="15.75" customHeight="1" x14ac:dyDescent="0.1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3"/>
      <c r="BS449" s="53"/>
      <c r="BT449" s="53"/>
      <c r="BU449" s="53"/>
      <c r="BV449" s="53"/>
    </row>
    <row r="450" spans="1:74" ht="15.75" customHeight="1" x14ac:dyDescent="0.1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3"/>
      <c r="BS450" s="53"/>
      <c r="BT450" s="53"/>
      <c r="BU450" s="53"/>
      <c r="BV450" s="53"/>
    </row>
    <row r="451" spans="1:74" ht="15.75" customHeight="1" x14ac:dyDescent="0.1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3"/>
      <c r="BS451" s="53"/>
      <c r="BT451" s="53"/>
      <c r="BU451" s="53"/>
      <c r="BV451" s="53"/>
    </row>
    <row r="452" spans="1:74" ht="15.75" customHeight="1" x14ac:dyDescent="0.1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3"/>
      <c r="BS452" s="53"/>
      <c r="BT452" s="53"/>
      <c r="BU452" s="53"/>
      <c r="BV452" s="53"/>
    </row>
    <row r="453" spans="1:74" ht="15.75" customHeight="1" x14ac:dyDescent="0.1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3"/>
      <c r="BS453" s="53"/>
      <c r="BT453" s="53"/>
      <c r="BU453" s="53"/>
      <c r="BV453" s="53"/>
    </row>
    <row r="454" spans="1:74" ht="15.75" customHeight="1" x14ac:dyDescent="0.1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3"/>
      <c r="BS454" s="53"/>
      <c r="BT454" s="53"/>
      <c r="BU454" s="53"/>
      <c r="BV454" s="53"/>
    </row>
    <row r="455" spans="1:74" ht="15.75" customHeight="1" x14ac:dyDescent="0.1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3"/>
      <c r="BS455" s="53"/>
      <c r="BT455" s="53"/>
      <c r="BU455" s="53"/>
      <c r="BV455" s="53"/>
    </row>
    <row r="456" spans="1:74" ht="15.75" customHeight="1" x14ac:dyDescent="0.1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3"/>
      <c r="BS456" s="53"/>
      <c r="BT456" s="53"/>
      <c r="BU456" s="53"/>
      <c r="BV456" s="53"/>
    </row>
    <row r="457" spans="1:74" ht="15.75" customHeight="1" x14ac:dyDescent="0.1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3"/>
      <c r="BS457" s="53"/>
      <c r="BT457" s="53"/>
      <c r="BU457" s="53"/>
      <c r="BV457" s="53"/>
    </row>
    <row r="458" spans="1:74" ht="15.75" customHeight="1" x14ac:dyDescent="0.1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3"/>
      <c r="BS458" s="53"/>
      <c r="BT458" s="53"/>
      <c r="BU458" s="53"/>
      <c r="BV458" s="53"/>
    </row>
    <row r="459" spans="1:74" ht="15.75" customHeight="1" x14ac:dyDescent="0.1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3"/>
      <c r="BS459" s="53"/>
      <c r="BT459" s="53"/>
      <c r="BU459" s="53"/>
      <c r="BV459" s="53"/>
    </row>
    <row r="460" spans="1:74" ht="15.75" customHeight="1" x14ac:dyDescent="0.1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3"/>
      <c r="BS460" s="53"/>
      <c r="BT460" s="53"/>
      <c r="BU460" s="53"/>
      <c r="BV460" s="53"/>
    </row>
    <row r="461" spans="1:74" ht="15.75" customHeight="1" x14ac:dyDescent="0.1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3"/>
      <c r="BS461" s="53"/>
      <c r="BT461" s="53"/>
      <c r="BU461" s="53"/>
      <c r="BV461" s="53"/>
    </row>
    <row r="462" spans="1:74" ht="15.75" customHeight="1" x14ac:dyDescent="0.1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3"/>
      <c r="BS462" s="53"/>
      <c r="BT462" s="53"/>
      <c r="BU462" s="53"/>
      <c r="BV462" s="53"/>
    </row>
    <row r="463" spans="1:74" ht="15.75" customHeight="1" x14ac:dyDescent="0.1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3"/>
      <c r="BS463" s="53"/>
      <c r="BT463" s="53"/>
      <c r="BU463" s="53"/>
      <c r="BV463" s="53"/>
    </row>
    <row r="464" spans="1:74" ht="15.75" customHeight="1" x14ac:dyDescent="0.1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3"/>
      <c r="BS464" s="53"/>
      <c r="BT464" s="53"/>
      <c r="BU464" s="53"/>
      <c r="BV464" s="53"/>
    </row>
    <row r="465" spans="1:74" ht="15.75" customHeight="1" x14ac:dyDescent="0.1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3"/>
      <c r="BS465" s="53"/>
      <c r="BT465" s="53"/>
      <c r="BU465" s="53"/>
      <c r="BV465" s="53"/>
    </row>
    <row r="466" spans="1:74" ht="15.75" customHeight="1" x14ac:dyDescent="0.1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53"/>
      <c r="BS466" s="53"/>
      <c r="BT466" s="53"/>
      <c r="BU466" s="53"/>
      <c r="BV466" s="53"/>
    </row>
    <row r="467" spans="1:74" ht="15.75" customHeight="1" x14ac:dyDescent="0.1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3"/>
      <c r="BS467" s="53"/>
      <c r="BT467" s="53"/>
      <c r="BU467" s="53"/>
      <c r="BV467" s="53"/>
    </row>
    <row r="468" spans="1:74" ht="15.75" customHeight="1" x14ac:dyDescent="0.1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3"/>
      <c r="BS468" s="53"/>
      <c r="BT468" s="53"/>
      <c r="BU468" s="53"/>
      <c r="BV468" s="53"/>
    </row>
    <row r="469" spans="1:74" ht="15.75" customHeight="1" x14ac:dyDescent="0.1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3"/>
      <c r="BS469" s="53"/>
      <c r="BT469" s="53"/>
      <c r="BU469" s="53"/>
      <c r="BV469" s="53"/>
    </row>
    <row r="470" spans="1:74" ht="15.75" customHeight="1" x14ac:dyDescent="0.1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3"/>
      <c r="BS470" s="53"/>
      <c r="BT470" s="53"/>
      <c r="BU470" s="53"/>
      <c r="BV470" s="53"/>
    </row>
    <row r="471" spans="1:74" ht="15.75" customHeight="1" x14ac:dyDescent="0.1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3"/>
      <c r="BS471" s="53"/>
      <c r="BT471" s="53"/>
      <c r="BU471" s="53"/>
      <c r="BV471" s="53"/>
    </row>
    <row r="472" spans="1:74" ht="15.75" customHeight="1" x14ac:dyDescent="0.1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3"/>
      <c r="BS472" s="53"/>
      <c r="BT472" s="53"/>
      <c r="BU472" s="53"/>
      <c r="BV472" s="53"/>
    </row>
    <row r="473" spans="1:74" ht="15.75" customHeight="1" x14ac:dyDescent="0.1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3"/>
      <c r="BS473" s="53"/>
      <c r="BT473" s="53"/>
      <c r="BU473" s="53"/>
      <c r="BV473" s="53"/>
    </row>
    <row r="474" spans="1:74" ht="15.75" customHeight="1" x14ac:dyDescent="0.1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3"/>
      <c r="BS474" s="53"/>
      <c r="BT474" s="53"/>
      <c r="BU474" s="53"/>
      <c r="BV474" s="53"/>
    </row>
    <row r="475" spans="1:74" ht="15.75" customHeight="1" x14ac:dyDescent="0.1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3"/>
      <c r="BS475" s="53"/>
      <c r="BT475" s="53"/>
      <c r="BU475" s="53"/>
      <c r="BV475" s="53"/>
    </row>
    <row r="476" spans="1:74" ht="15.75" customHeight="1" x14ac:dyDescent="0.1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3"/>
      <c r="BS476" s="53"/>
      <c r="BT476" s="53"/>
      <c r="BU476" s="53"/>
      <c r="BV476" s="53"/>
    </row>
    <row r="477" spans="1:74" ht="15.75" customHeight="1" x14ac:dyDescent="0.1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 s="53"/>
      <c r="BN477" s="53"/>
      <c r="BO477" s="53"/>
      <c r="BP477" s="53"/>
      <c r="BQ477" s="53"/>
      <c r="BR477" s="53"/>
      <c r="BS477" s="53"/>
      <c r="BT477" s="53"/>
      <c r="BU477" s="53"/>
      <c r="BV477" s="53"/>
    </row>
    <row r="478" spans="1:74" ht="15.75" customHeight="1" x14ac:dyDescent="0.1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3"/>
      <c r="BS478" s="53"/>
      <c r="BT478" s="53"/>
      <c r="BU478" s="53"/>
      <c r="BV478" s="53"/>
    </row>
    <row r="479" spans="1:74" ht="15.75" customHeight="1" x14ac:dyDescent="0.1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3"/>
      <c r="BS479" s="53"/>
      <c r="BT479" s="53"/>
      <c r="BU479" s="53"/>
      <c r="BV479" s="53"/>
    </row>
    <row r="480" spans="1:74" ht="15.75" customHeight="1" x14ac:dyDescent="0.1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3"/>
      <c r="BS480" s="53"/>
      <c r="BT480" s="53"/>
      <c r="BU480" s="53"/>
      <c r="BV480" s="53"/>
    </row>
    <row r="481" spans="1:74" ht="15.75" customHeight="1" x14ac:dyDescent="0.1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3"/>
      <c r="BS481" s="53"/>
      <c r="BT481" s="53"/>
      <c r="BU481" s="53"/>
      <c r="BV481" s="53"/>
    </row>
    <row r="482" spans="1:74" ht="15.75" customHeight="1" x14ac:dyDescent="0.1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3"/>
      <c r="BS482" s="53"/>
      <c r="BT482" s="53"/>
      <c r="BU482" s="53"/>
      <c r="BV482" s="53"/>
    </row>
    <row r="483" spans="1:74" ht="15.75" customHeight="1" x14ac:dyDescent="0.1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3"/>
      <c r="BS483" s="53"/>
      <c r="BT483" s="53"/>
      <c r="BU483" s="53"/>
      <c r="BV483" s="53"/>
    </row>
    <row r="484" spans="1:74" ht="15.75" customHeight="1" x14ac:dyDescent="0.1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3"/>
      <c r="BS484" s="53"/>
      <c r="BT484" s="53"/>
      <c r="BU484" s="53"/>
      <c r="BV484" s="53"/>
    </row>
    <row r="485" spans="1:74" ht="15.75" customHeight="1" x14ac:dyDescent="0.1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3"/>
      <c r="BS485" s="53"/>
      <c r="BT485" s="53"/>
      <c r="BU485" s="53"/>
      <c r="BV485" s="53"/>
    </row>
    <row r="486" spans="1:74" ht="15.75" customHeight="1" x14ac:dyDescent="0.1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3"/>
      <c r="BS486" s="53"/>
      <c r="BT486" s="53"/>
      <c r="BU486" s="53"/>
      <c r="BV486" s="53"/>
    </row>
    <row r="487" spans="1:74" ht="15.75" customHeight="1" x14ac:dyDescent="0.1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3"/>
      <c r="BS487" s="53"/>
      <c r="BT487" s="53"/>
      <c r="BU487" s="53"/>
      <c r="BV487" s="53"/>
    </row>
    <row r="488" spans="1:74" ht="15.75" customHeight="1" x14ac:dyDescent="0.1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3"/>
      <c r="BS488" s="53"/>
      <c r="BT488" s="53"/>
      <c r="BU488" s="53"/>
      <c r="BV488" s="53"/>
    </row>
    <row r="489" spans="1:74" ht="15.75" customHeight="1" x14ac:dyDescent="0.1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3"/>
      <c r="BS489" s="53"/>
      <c r="BT489" s="53"/>
      <c r="BU489" s="53"/>
      <c r="BV489" s="53"/>
    </row>
    <row r="490" spans="1:74" ht="15.75" customHeight="1" x14ac:dyDescent="0.1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3"/>
      <c r="BS490" s="53"/>
      <c r="BT490" s="53"/>
      <c r="BU490" s="53"/>
      <c r="BV490" s="53"/>
    </row>
    <row r="491" spans="1:74" ht="15.75" customHeight="1" x14ac:dyDescent="0.1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53"/>
      <c r="BS491" s="53"/>
      <c r="BT491" s="53"/>
      <c r="BU491" s="53"/>
      <c r="BV491" s="53"/>
    </row>
    <row r="492" spans="1:74" ht="15.75" customHeight="1" x14ac:dyDescent="0.1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3"/>
      <c r="BS492" s="53"/>
      <c r="BT492" s="53"/>
      <c r="BU492" s="53"/>
      <c r="BV492" s="53"/>
    </row>
    <row r="493" spans="1:74" ht="15.75" customHeight="1" x14ac:dyDescent="0.1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3"/>
      <c r="BS493" s="53"/>
      <c r="BT493" s="53"/>
      <c r="BU493" s="53"/>
      <c r="BV493" s="53"/>
    </row>
    <row r="494" spans="1:74" ht="15.75" customHeight="1" x14ac:dyDescent="0.1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3"/>
      <c r="BS494" s="53"/>
      <c r="BT494" s="53"/>
      <c r="BU494" s="53"/>
      <c r="BV494" s="53"/>
    </row>
    <row r="495" spans="1:74" ht="15.75" customHeight="1" x14ac:dyDescent="0.1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3"/>
      <c r="BS495" s="53"/>
      <c r="BT495" s="53"/>
      <c r="BU495" s="53"/>
      <c r="BV495" s="53"/>
    </row>
    <row r="496" spans="1:74" ht="15.75" customHeight="1" x14ac:dyDescent="0.1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53"/>
      <c r="BS496" s="53"/>
      <c r="BT496" s="53"/>
      <c r="BU496" s="53"/>
      <c r="BV496" s="53"/>
    </row>
    <row r="497" spans="1:74" ht="15.75" customHeight="1" x14ac:dyDescent="0.1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 s="53"/>
      <c r="BN497" s="53"/>
      <c r="BO497" s="53"/>
      <c r="BP497" s="53"/>
      <c r="BQ497" s="53"/>
      <c r="BR497" s="53"/>
      <c r="BS497" s="53"/>
      <c r="BT497" s="53"/>
      <c r="BU497" s="53"/>
      <c r="BV497" s="53"/>
    </row>
    <row r="498" spans="1:74" ht="15.75" customHeight="1" x14ac:dyDescent="0.1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 s="53"/>
      <c r="BN498" s="53"/>
      <c r="BO498" s="53"/>
      <c r="BP498" s="53"/>
      <c r="BQ498" s="53"/>
      <c r="BR498" s="53"/>
      <c r="BS498" s="53"/>
      <c r="BT498" s="53"/>
      <c r="BU498" s="53"/>
      <c r="BV498" s="53"/>
    </row>
    <row r="499" spans="1:74" ht="15.75" customHeight="1" x14ac:dyDescent="0.1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53"/>
      <c r="BS499" s="53"/>
      <c r="BT499" s="53"/>
      <c r="BU499" s="53"/>
      <c r="BV499" s="53"/>
    </row>
    <row r="500" spans="1:74" ht="15.75" customHeight="1" x14ac:dyDescent="0.1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3"/>
      <c r="BS500" s="53"/>
      <c r="BT500" s="53"/>
      <c r="BU500" s="53"/>
      <c r="BV500" s="53"/>
    </row>
    <row r="501" spans="1:74" ht="15.75" customHeight="1" x14ac:dyDescent="0.1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3"/>
      <c r="BS501" s="53"/>
      <c r="BT501" s="53"/>
      <c r="BU501" s="53"/>
      <c r="BV501" s="53"/>
    </row>
    <row r="502" spans="1:74" ht="15.75" customHeight="1" x14ac:dyDescent="0.1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3"/>
      <c r="BS502" s="53"/>
      <c r="BT502" s="53"/>
      <c r="BU502" s="53"/>
      <c r="BV502" s="53"/>
    </row>
    <row r="503" spans="1:74" ht="15.75" customHeight="1" x14ac:dyDescent="0.1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3"/>
      <c r="BS503" s="53"/>
      <c r="BT503" s="53"/>
      <c r="BU503" s="53"/>
      <c r="BV503" s="53"/>
    </row>
    <row r="504" spans="1:74" ht="15.75" customHeight="1" x14ac:dyDescent="0.1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53"/>
      <c r="BS504" s="53"/>
      <c r="BT504" s="53"/>
      <c r="BU504" s="53"/>
      <c r="BV504" s="53"/>
    </row>
    <row r="505" spans="1:74" ht="15.75" customHeight="1" x14ac:dyDescent="0.1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53"/>
      <c r="BS505" s="53"/>
      <c r="BT505" s="53"/>
      <c r="BU505" s="53"/>
      <c r="BV505" s="53"/>
    </row>
    <row r="506" spans="1:74" ht="15.75" customHeight="1" x14ac:dyDescent="0.1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 s="53"/>
      <c r="BN506" s="53"/>
      <c r="BO506" s="53"/>
      <c r="BP506" s="53"/>
      <c r="BQ506" s="53"/>
      <c r="BR506" s="53"/>
      <c r="BS506" s="53"/>
      <c r="BT506" s="53"/>
      <c r="BU506" s="53"/>
      <c r="BV506" s="53"/>
    </row>
    <row r="507" spans="1:74" ht="15.75" customHeight="1" x14ac:dyDescent="0.1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53"/>
      <c r="BS507" s="53"/>
      <c r="BT507" s="53"/>
      <c r="BU507" s="53"/>
      <c r="BV507" s="53"/>
    </row>
    <row r="508" spans="1:74" ht="15.75" customHeight="1" x14ac:dyDescent="0.1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 s="53"/>
      <c r="BN508" s="53"/>
      <c r="BO508" s="53"/>
      <c r="BP508" s="53"/>
      <c r="BQ508" s="53"/>
      <c r="BR508" s="53"/>
      <c r="BS508" s="53"/>
      <c r="BT508" s="53"/>
      <c r="BU508" s="53"/>
      <c r="BV508" s="53"/>
    </row>
    <row r="509" spans="1:74" ht="15.75" customHeight="1" x14ac:dyDescent="0.1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 s="53"/>
      <c r="BN509" s="53"/>
      <c r="BO509" s="53"/>
      <c r="BP509" s="53"/>
      <c r="BQ509" s="53"/>
      <c r="BR509" s="53"/>
      <c r="BS509" s="53"/>
      <c r="BT509" s="53"/>
      <c r="BU509" s="53"/>
      <c r="BV509" s="53"/>
    </row>
    <row r="510" spans="1:74" ht="15.75" customHeight="1" x14ac:dyDescent="0.1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3"/>
      <c r="BS510" s="53"/>
      <c r="BT510" s="53"/>
      <c r="BU510" s="53"/>
      <c r="BV510" s="53"/>
    </row>
    <row r="511" spans="1:74" ht="15.75" customHeight="1" x14ac:dyDescent="0.1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3"/>
      <c r="BS511" s="53"/>
      <c r="BT511" s="53"/>
      <c r="BU511" s="53"/>
      <c r="BV511" s="53"/>
    </row>
    <row r="512" spans="1:74" ht="15.75" customHeight="1" x14ac:dyDescent="0.1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3"/>
      <c r="BS512" s="53"/>
      <c r="BT512" s="53"/>
      <c r="BU512" s="53"/>
      <c r="BV512" s="53"/>
    </row>
    <row r="513" spans="1:74" ht="15.75" customHeight="1" x14ac:dyDescent="0.1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3"/>
      <c r="BS513" s="53"/>
      <c r="BT513" s="53"/>
      <c r="BU513" s="53"/>
      <c r="BV513" s="53"/>
    </row>
    <row r="514" spans="1:74" ht="15.75" customHeight="1" x14ac:dyDescent="0.1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3"/>
      <c r="BS514" s="53"/>
      <c r="BT514" s="53"/>
      <c r="BU514" s="53"/>
      <c r="BV514" s="53"/>
    </row>
    <row r="515" spans="1:74" ht="15.75" customHeight="1" x14ac:dyDescent="0.1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3"/>
      <c r="BS515" s="53"/>
      <c r="BT515" s="53"/>
      <c r="BU515" s="53"/>
      <c r="BV515" s="53"/>
    </row>
    <row r="516" spans="1:74" ht="15.75" customHeight="1" x14ac:dyDescent="0.1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3"/>
      <c r="BS516" s="53"/>
      <c r="BT516" s="53"/>
      <c r="BU516" s="53"/>
      <c r="BV516" s="53"/>
    </row>
    <row r="517" spans="1:74" ht="15.75" customHeight="1" x14ac:dyDescent="0.1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53"/>
      <c r="BS517" s="53"/>
      <c r="BT517" s="53"/>
      <c r="BU517" s="53"/>
      <c r="BV517" s="53"/>
    </row>
    <row r="518" spans="1:74" ht="15.75" customHeight="1" x14ac:dyDescent="0.1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3"/>
      <c r="BS518" s="53"/>
      <c r="BT518" s="53"/>
      <c r="BU518" s="53"/>
      <c r="BV518" s="53"/>
    </row>
    <row r="519" spans="1:74" ht="15.75" customHeight="1" x14ac:dyDescent="0.1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3"/>
      <c r="BS519" s="53"/>
      <c r="BT519" s="53"/>
      <c r="BU519" s="53"/>
      <c r="BV519" s="53"/>
    </row>
    <row r="520" spans="1:74" ht="15.75" customHeight="1" x14ac:dyDescent="0.1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53"/>
      <c r="BS520" s="53"/>
      <c r="BT520" s="53"/>
      <c r="BU520" s="53"/>
      <c r="BV520" s="53"/>
    </row>
    <row r="521" spans="1:74" ht="15.75" customHeight="1" x14ac:dyDescent="0.1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3"/>
      <c r="BS521" s="53"/>
      <c r="BT521" s="53"/>
      <c r="BU521" s="53"/>
      <c r="BV521" s="53"/>
    </row>
    <row r="522" spans="1:74" ht="15.75" customHeight="1" x14ac:dyDescent="0.1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3"/>
      <c r="BS522" s="53"/>
      <c r="BT522" s="53"/>
      <c r="BU522" s="53"/>
      <c r="BV522" s="53"/>
    </row>
    <row r="523" spans="1:74" ht="15.75" customHeight="1" x14ac:dyDescent="0.1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53"/>
      <c r="BS523" s="53"/>
      <c r="BT523" s="53"/>
      <c r="BU523" s="53"/>
      <c r="BV523" s="53"/>
    </row>
    <row r="524" spans="1:74" ht="15.75" customHeight="1" x14ac:dyDescent="0.1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3"/>
      <c r="BS524" s="53"/>
      <c r="BT524" s="53"/>
      <c r="BU524" s="53"/>
      <c r="BV524" s="53"/>
    </row>
    <row r="525" spans="1:74" ht="15.75" customHeight="1" x14ac:dyDescent="0.1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3"/>
      <c r="BS525" s="53"/>
      <c r="BT525" s="53"/>
      <c r="BU525" s="53"/>
      <c r="BV525" s="53"/>
    </row>
    <row r="526" spans="1:74" ht="15.75" customHeight="1" x14ac:dyDescent="0.1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3"/>
      <c r="BS526" s="53"/>
      <c r="BT526" s="53"/>
      <c r="BU526" s="53"/>
      <c r="BV526" s="53"/>
    </row>
    <row r="527" spans="1:74" ht="15.75" customHeight="1" x14ac:dyDescent="0.1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3"/>
      <c r="BS527" s="53"/>
      <c r="BT527" s="53"/>
      <c r="BU527" s="53"/>
      <c r="BV527" s="53"/>
    </row>
    <row r="528" spans="1:74" ht="15.75" customHeight="1" x14ac:dyDescent="0.1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53"/>
      <c r="BS528" s="53"/>
      <c r="BT528" s="53"/>
      <c r="BU528" s="53"/>
      <c r="BV528" s="53"/>
    </row>
    <row r="529" spans="1:74" ht="15.75" customHeight="1" x14ac:dyDescent="0.1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53"/>
      <c r="BS529" s="53"/>
      <c r="BT529" s="53"/>
      <c r="BU529" s="53"/>
      <c r="BV529" s="53"/>
    </row>
    <row r="530" spans="1:74" ht="15.75" customHeight="1" x14ac:dyDescent="0.1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53"/>
      <c r="BS530" s="53"/>
      <c r="BT530" s="53"/>
      <c r="BU530" s="53"/>
      <c r="BV530" s="53"/>
    </row>
    <row r="531" spans="1:74" ht="15.75" customHeight="1" x14ac:dyDescent="0.1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 s="53"/>
      <c r="BN531" s="53"/>
      <c r="BO531" s="53"/>
      <c r="BP531" s="53"/>
      <c r="BQ531" s="53"/>
      <c r="BR531" s="53"/>
      <c r="BS531" s="53"/>
      <c r="BT531" s="53"/>
      <c r="BU531" s="53"/>
      <c r="BV531" s="53"/>
    </row>
    <row r="532" spans="1:74" ht="15.75" customHeight="1" x14ac:dyDescent="0.1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53"/>
      <c r="BS532" s="53"/>
      <c r="BT532" s="53"/>
      <c r="BU532" s="53"/>
      <c r="BV532" s="53"/>
    </row>
    <row r="533" spans="1:74" ht="15.75" customHeight="1" x14ac:dyDescent="0.1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 s="53"/>
      <c r="BN533" s="53"/>
      <c r="BO533" s="53"/>
      <c r="BP533" s="53"/>
      <c r="BQ533" s="53"/>
      <c r="BR533" s="53"/>
      <c r="BS533" s="53"/>
      <c r="BT533" s="53"/>
      <c r="BU533" s="53"/>
      <c r="BV533" s="53"/>
    </row>
    <row r="534" spans="1:74" ht="15.75" customHeight="1" x14ac:dyDescent="0.1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53"/>
      <c r="BS534" s="53"/>
      <c r="BT534" s="53"/>
      <c r="BU534" s="53"/>
      <c r="BV534" s="53"/>
    </row>
    <row r="535" spans="1:74" ht="15.75" customHeight="1" x14ac:dyDescent="0.1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53"/>
      <c r="BS535" s="53"/>
      <c r="BT535" s="53"/>
      <c r="BU535" s="53"/>
      <c r="BV535" s="53"/>
    </row>
    <row r="536" spans="1:74" ht="15.75" customHeight="1" x14ac:dyDescent="0.1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3"/>
      <c r="BS536" s="53"/>
      <c r="BT536" s="53"/>
      <c r="BU536" s="53"/>
      <c r="BV536" s="53"/>
    </row>
    <row r="537" spans="1:74" ht="15.75" customHeight="1" x14ac:dyDescent="0.1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53"/>
      <c r="BS537" s="53"/>
      <c r="BT537" s="53"/>
      <c r="BU537" s="53"/>
      <c r="BV537" s="53"/>
    </row>
    <row r="538" spans="1:74" ht="15.75" customHeight="1" x14ac:dyDescent="0.1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3"/>
      <c r="BS538" s="53"/>
      <c r="BT538" s="53"/>
      <c r="BU538" s="53"/>
      <c r="BV538" s="53"/>
    </row>
    <row r="539" spans="1:74" ht="15.75" customHeight="1" x14ac:dyDescent="0.1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 s="53"/>
      <c r="BN539" s="53"/>
      <c r="BO539" s="53"/>
      <c r="BP539" s="53"/>
      <c r="BQ539" s="53"/>
      <c r="BR539" s="53"/>
      <c r="BS539" s="53"/>
      <c r="BT539" s="53"/>
      <c r="BU539" s="53"/>
      <c r="BV539" s="53"/>
    </row>
    <row r="540" spans="1:74" ht="15.75" customHeight="1" x14ac:dyDescent="0.1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53"/>
      <c r="BS540" s="53"/>
      <c r="BT540" s="53"/>
      <c r="BU540" s="53"/>
      <c r="BV540" s="53"/>
    </row>
    <row r="541" spans="1:74" ht="15.75" customHeight="1" x14ac:dyDescent="0.1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 s="53"/>
      <c r="BN541" s="53"/>
      <c r="BO541" s="53"/>
      <c r="BP541" s="53"/>
      <c r="BQ541" s="53"/>
      <c r="BR541" s="53"/>
      <c r="BS541" s="53"/>
      <c r="BT541" s="53"/>
      <c r="BU541" s="53"/>
      <c r="BV541" s="53"/>
    </row>
    <row r="542" spans="1:74" ht="15.75" customHeight="1" x14ac:dyDescent="0.1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 s="53"/>
      <c r="BN542" s="53"/>
      <c r="BO542" s="53"/>
      <c r="BP542" s="53"/>
      <c r="BQ542" s="53"/>
      <c r="BR542" s="53"/>
      <c r="BS542" s="53"/>
      <c r="BT542" s="53"/>
      <c r="BU542" s="53"/>
      <c r="BV542" s="53"/>
    </row>
    <row r="543" spans="1:74" ht="15.75" customHeight="1" x14ac:dyDescent="0.1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 s="53"/>
      <c r="BN543" s="53"/>
      <c r="BO543" s="53"/>
      <c r="BP543" s="53"/>
      <c r="BQ543" s="53"/>
      <c r="BR543" s="53"/>
      <c r="BS543" s="53"/>
      <c r="BT543" s="53"/>
      <c r="BU543" s="53"/>
      <c r="BV543" s="53"/>
    </row>
    <row r="544" spans="1:74" ht="15.75" customHeight="1" x14ac:dyDescent="0.1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 s="53"/>
      <c r="BN544" s="53"/>
      <c r="BO544" s="53"/>
      <c r="BP544" s="53"/>
      <c r="BQ544" s="53"/>
      <c r="BR544" s="53"/>
      <c r="BS544" s="53"/>
      <c r="BT544" s="53"/>
      <c r="BU544" s="53"/>
      <c r="BV544" s="53"/>
    </row>
    <row r="545" spans="1:74" ht="15.75" customHeight="1" x14ac:dyDescent="0.1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 s="53"/>
      <c r="BN545" s="53"/>
      <c r="BO545" s="53"/>
      <c r="BP545" s="53"/>
      <c r="BQ545" s="53"/>
      <c r="BR545" s="53"/>
      <c r="BS545" s="53"/>
      <c r="BT545" s="53"/>
      <c r="BU545" s="53"/>
      <c r="BV545" s="53"/>
    </row>
    <row r="546" spans="1:74" ht="15.75" customHeight="1" x14ac:dyDescent="0.1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3"/>
      <c r="BS546" s="53"/>
      <c r="BT546" s="53"/>
      <c r="BU546" s="53"/>
      <c r="BV546" s="53"/>
    </row>
    <row r="547" spans="1:74" ht="15.75" customHeight="1" x14ac:dyDescent="0.1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 s="53"/>
      <c r="BN547" s="53"/>
      <c r="BO547" s="53"/>
      <c r="BP547" s="53"/>
      <c r="BQ547" s="53"/>
      <c r="BR547" s="53"/>
      <c r="BS547" s="53"/>
      <c r="BT547" s="53"/>
      <c r="BU547" s="53"/>
      <c r="BV547" s="53"/>
    </row>
    <row r="548" spans="1:74" ht="15.75" customHeight="1" x14ac:dyDescent="0.1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 s="53"/>
      <c r="BN548" s="53"/>
      <c r="BO548" s="53"/>
      <c r="BP548" s="53"/>
      <c r="BQ548" s="53"/>
      <c r="BR548" s="53"/>
      <c r="BS548" s="53"/>
      <c r="BT548" s="53"/>
      <c r="BU548" s="53"/>
      <c r="BV548" s="53"/>
    </row>
    <row r="549" spans="1:74" ht="15.75" customHeight="1" x14ac:dyDescent="0.1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 s="53"/>
      <c r="BN549" s="53"/>
      <c r="BO549" s="53"/>
      <c r="BP549" s="53"/>
      <c r="BQ549" s="53"/>
      <c r="BR549" s="53"/>
      <c r="BS549" s="53"/>
      <c r="BT549" s="53"/>
      <c r="BU549" s="53"/>
      <c r="BV549" s="53"/>
    </row>
    <row r="550" spans="1:74" ht="15.75" customHeight="1" x14ac:dyDescent="0.1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 s="53"/>
      <c r="BN550" s="53"/>
      <c r="BO550" s="53"/>
      <c r="BP550" s="53"/>
      <c r="BQ550" s="53"/>
      <c r="BR550" s="53"/>
      <c r="BS550" s="53"/>
      <c r="BT550" s="53"/>
      <c r="BU550" s="53"/>
      <c r="BV550" s="53"/>
    </row>
    <row r="551" spans="1:74" ht="15.75" customHeight="1" x14ac:dyDescent="0.1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 s="53"/>
      <c r="BN551" s="53"/>
      <c r="BO551" s="53"/>
      <c r="BP551" s="53"/>
      <c r="BQ551" s="53"/>
      <c r="BR551" s="53"/>
      <c r="BS551" s="53"/>
      <c r="BT551" s="53"/>
      <c r="BU551" s="53"/>
      <c r="BV551" s="53"/>
    </row>
    <row r="552" spans="1:74" ht="15.75" customHeight="1" x14ac:dyDescent="0.1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 s="53"/>
      <c r="BN552" s="53"/>
      <c r="BO552" s="53"/>
      <c r="BP552" s="53"/>
      <c r="BQ552" s="53"/>
      <c r="BR552" s="53"/>
      <c r="BS552" s="53"/>
      <c r="BT552" s="53"/>
      <c r="BU552" s="53"/>
      <c r="BV552" s="53"/>
    </row>
    <row r="553" spans="1:74" ht="15.75" customHeight="1" x14ac:dyDescent="0.1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 s="53"/>
      <c r="BN553" s="53"/>
      <c r="BO553" s="53"/>
      <c r="BP553" s="53"/>
      <c r="BQ553" s="53"/>
      <c r="BR553" s="53"/>
      <c r="BS553" s="53"/>
      <c r="BT553" s="53"/>
      <c r="BU553" s="53"/>
      <c r="BV553" s="53"/>
    </row>
    <row r="554" spans="1:74" ht="15.75" customHeight="1" x14ac:dyDescent="0.1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 s="53"/>
      <c r="BN554" s="53"/>
      <c r="BO554" s="53"/>
      <c r="BP554" s="53"/>
      <c r="BQ554" s="53"/>
      <c r="BR554" s="53"/>
      <c r="BS554" s="53"/>
      <c r="BT554" s="53"/>
      <c r="BU554" s="53"/>
      <c r="BV554" s="53"/>
    </row>
    <row r="555" spans="1:74" ht="15.75" customHeight="1" x14ac:dyDescent="0.1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 s="53"/>
      <c r="BN555" s="53"/>
      <c r="BO555" s="53"/>
      <c r="BP555" s="53"/>
      <c r="BQ555" s="53"/>
      <c r="BR555" s="53"/>
      <c r="BS555" s="53"/>
      <c r="BT555" s="53"/>
      <c r="BU555" s="53"/>
      <c r="BV555" s="53"/>
    </row>
    <row r="556" spans="1:74" ht="15.75" customHeight="1" x14ac:dyDescent="0.1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 s="53"/>
      <c r="BN556" s="53"/>
      <c r="BO556" s="53"/>
      <c r="BP556" s="53"/>
      <c r="BQ556" s="53"/>
      <c r="BR556" s="53"/>
      <c r="BS556" s="53"/>
      <c r="BT556" s="53"/>
      <c r="BU556" s="53"/>
      <c r="BV556" s="53"/>
    </row>
    <row r="557" spans="1:74" ht="15.75" customHeight="1" x14ac:dyDescent="0.1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 s="53"/>
      <c r="BN557" s="53"/>
      <c r="BO557" s="53"/>
      <c r="BP557" s="53"/>
      <c r="BQ557" s="53"/>
      <c r="BR557" s="53"/>
      <c r="BS557" s="53"/>
      <c r="BT557" s="53"/>
      <c r="BU557" s="53"/>
      <c r="BV557" s="53"/>
    </row>
    <row r="558" spans="1:74" ht="15.75" customHeight="1" x14ac:dyDescent="0.1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 s="53"/>
      <c r="BN558" s="53"/>
      <c r="BO558" s="53"/>
      <c r="BP558" s="53"/>
      <c r="BQ558" s="53"/>
      <c r="BR558" s="53"/>
      <c r="BS558" s="53"/>
      <c r="BT558" s="53"/>
      <c r="BU558" s="53"/>
      <c r="BV558" s="53"/>
    </row>
    <row r="559" spans="1:74" ht="15.75" customHeight="1" x14ac:dyDescent="0.1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 s="53"/>
      <c r="BN559" s="53"/>
      <c r="BO559" s="53"/>
      <c r="BP559" s="53"/>
      <c r="BQ559" s="53"/>
      <c r="BR559" s="53"/>
      <c r="BS559" s="53"/>
      <c r="BT559" s="53"/>
      <c r="BU559" s="53"/>
      <c r="BV559" s="53"/>
    </row>
    <row r="560" spans="1:74" ht="15.75" customHeight="1" x14ac:dyDescent="0.1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 s="53"/>
      <c r="BN560" s="53"/>
      <c r="BO560" s="53"/>
      <c r="BP560" s="53"/>
      <c r="BQ560" s="53"/>
      <c r="BR560" s="53"/>
      <c r="BS560" s="53"/>
      <c r="BT560" s="53"/>
      <c r="BU560" s="53"/>
      <c r="BV560" s="53"/>
    </row>
    <row r="561" spans="1:74" ht="15.75" customHeight="1" x14ac:dyDescent="0.1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 s="53"/>
      <c r="BN561" s="53"/>
      <c r="BO561" s="53"/>
      <c r="BP561" s="53"/>
      <c r="BQ561" s="53"/>
      <c r="BR561" s="53"/>
      <c r="BS561" s="53"/>
      <c r="BT561" s="53"/>
      <c r="BU561" s="53"/>
      <c r="BV561" s="53"/>
    </row>
    <row r="562" spans="1:74" ht="15.75" customHeight="1" x14ac:dyDescent="0.1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 s="53"/>
      <c r="BN562" s="53"/>
      <c r="BO562" s="53"/>
      <c r="BP562" s="53"/>
      <c r="BQ562" s="53"/>
      <c r="BR562" s="53"/>
      <c r="BS562" s="53"/>
      <c r="BT562" s="53"/>
      <c r="BU562" s="53"/>
      <c r="BV562" s="53"/>
    </row>
    <row r="563" spans="1:74" ht="15.75" customHeight="1" x14ac:dyDescent="0.1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 s="53"/>
      <c r="BN563" s="53"/>
      <c r="BO563" s="53"/>
      <c r="BP563" s="53"/>
      <c r="BQ563" s="53"/>
      <c r="BR563" s="53"/>
      <c r="BS563" s="53"/>
      <c r="BT563" s="53"/>
      <c r="BU563" s="53"/>
      <c r="BV563" s="53"/>
    </row>
    <row r="564" spans="1:74" ht="15.75" customHeight="1" x14ac:dyDescent="0.1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 s="53"/>
      <c r="BN564" s="53"/>
      <c r="BO564" s="53"/>
      <c r="BP564" s="53"/>
      <c r="BQ564" s="53"/>
      <c r="BR564" s="53"/>
      <c r="BS564" s="53"/>
      <c r="BT564" s="53"/>
      <c r="BU564" s="53"/>
      <c r="BV564" s="53"/>
    </row>
    <row r="565" spans="1:74" ht="15.75" customHeight="1" x14ac:dyDescent="0.1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 s="53"/>
      <c r="BN565" s="53"/>
      <c r="BO565" s="53"/>
      <c r="BP565" s="53"/>
      <c r="BQ565" s="53"/>
      <c r="BR565" s="53"/>
      <c r="BS565" s="53"/>
      <c r="BT565" s="53"/>
      <c r="BU565" s="53"/>
      <c r="BV565" s="53"/>
    </row>
    <row r="566" spans="1:74" ht="15.75" customHeight="1" x14ac:dyDescent="0.1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53"/>
      <c r="BS566" s="53"/>
      <c r="BT566" s="53"/>
      <c r="BU566" s="53"/>
      <c r="BV566" s="53"/>
    </row>
    <row r="567" spans="1:74" ht="15.75" customHeight="1" x14ac:dyDescent="0.1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53"/>
      <c r="BS567" s="53"/>
      <c r="BT567" s="53"/>
      <c r="BU567" s="53"/>
      <c r="BV567" s="53"/>
    </row>
    <row r="568" spans="1:74" ht="15.75" customHeight="1" x14ac:dyDescent="0.1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3"/>
      <c r="BS568" s="53"/>
      <c r="BT568" s="53"/>
      <c r="BU568" s="53"/>
      <c r="BV568" s="53"/>
    </row>
    <row r="569" spans="1:74" ht="15.75" customHeight="1" x14ac:dyDescent="0.1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 s="53"/>
      <c r="BN569" s="53"/>
      <c r="BO569" s="53"/>
      <c r="BP569" s="53"/>
      <c r="BQ569" s="53"/>
      <c r="BR569" s="53"/>
      <c r="BS569" s="53"/>
      <c r="BT569" s="53"/>
      <c r="BU569" s="53"/>
      <c r="BV569" s="53"/>
    </row>
    <row r="570" spans="1:74" ht="15.75" customHeight="1" x14ac:dyDescent="0.1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 s="53"/>
      <c r="BN570" s="53"/>
      <c r="BO570" s="53"/>
      <c r="BP570" s="53"/>
      <c r="BQ570" s="53"/>
      <c r="BR570" s="53"/>
      <c r="BS570" s="53"/>
      <c r="BT570" s="53"/>
      <c r="BU570" s="53"/>
      <c r="BV570" s="53"/>
    </row>
    <row r="571" spans="1:74" ht="15.75" customHeight="1" x14ac:dyDescent="0.1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 s="53"/>
      <c r="BN571" s="53"/>
      <c r="BO571" s="53"/>
      <c r="BP571" s="53"/>
      <c r="BQ571" s="53"/>
      <c r="BR571" s="53"/>
      <c r="BS571" s="53"/>
      <c r="BT571" s="53"/>
      <c r="BU571" s="53"/>
      <c r="BV571" s="53"/>
    </row>
    <row r="572" spans="1:74" ht="15.75" customHeight="1" x14ac:dyDescent="0.1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 s="53"/>
      <c r="BN572" s="53"/>
      <c r="BO572" s="53"/>
      <c r="BP572" s="53"/>
      <c r="BQ572" s="53"/>
      <c r="BR572" s="53"/>
      <c r="BS572" s="53"/>
      <c r="BT572" s="53"/>
      <c r="BU572" s="53"/>
      <c r="BV572" s="53"/>
    </row>
    <row r="573" spans="1:74" ht="15.75" customHeight="1" x14ac:dyDescent="0.1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 s="53"/>
      <c r="BN573" s="53"/>
      <c r="BO573" s="53"/>
      <c r="BP573" s="53"/>
      <c r="BQ573" s="53"/>
      <c r="BR573" s="53"/>
      <c r="BS573" s="53"/>
      <c r="BT573" s="53"/>
      <c r="BU573" s="53"/>
      <c r="BV573" s="53"/>
    </row>
    <row r="574" spans="1:74" ht="15.75" customHeight="1" x14ac:dyDescent="0.1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 s="53"/>
      <c r="BN574" s="53"/>
      <c r="BO574" s="53"/>
      <c r="BP574" s="53"/>
      <c r="BQ574" s="53"/>
      <c r="BR574" s="53"/>
      <c r="BS574" s="53"/>
      <c r="BT574" s="53"/>
      <c r="BU574" s="53"/>
      <c r="BV574" s="53"/>
    </row>
    <row r="575" spans="1:74" ht="15.75" customHeight="1" x14ac:dyDescent="0.1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 s="53"/>
      <c r="BN575" s="53"/>
      <c r="BO575" s="53"/>
      <c r="BP575" s="53"/>
      <c r="BQ575" s="53"/>
      <c r="BR575" s="53"/>
      <c r="BS575" s="53"/>
      <c r="BT575" s="53"/>
      <c r="BU575" s="53"/>
      <c r="BV575" s="53"/>
    </row>
    <row r="576" spans="1:74" ht="15.75" customHeight="1" x14ac:dyDescent="0.1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 s="53"/>
      <c r="BN576" s="53"/>
      <c r="BO576" s="53"/>
      <c r="BP576" s="53"/>
      <c r="BQ576" s="53"/>
      <c r="BR576" s="53"/>
      <c r="BS576" s="53"/>
      <c r="BT576" s="53"/>
      <c r="BU576" s="53"/>
      <c r="BV576" s="53"/>
    </row>
    <row r="577" spans="1:74" ht="15.75" customHeight="1" x14ac:dyDescent="0.1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 s="53"/>
      <c r="BN577" s="53"/>
      <c r="BO577" s="53"/>
      <c r="BP577" s="53"/>
      <c r="BQ577" s="53"/>
      <c r="BR577" s="53"/>
      <c r="BS577" s="53"/>
      <c r="BT577" s="53"/>
      <c r="BU577" s="53"/>
      <c r="BV577" s="53"/>
    </row>
    <row r="578" spans="1:74" ht="15.75" customHeight="1" x14ac:dyDescent="0.1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 s="53"/>
      <c r="BN578" s="53"/>
      <c r="BO578" s="53"/>
      <c r="BP578" s="53"/>
      <c r="BQ578" s="53"/>
      <c r="BR578" s="53"/>
      <c r="BS578" s="53"/>
      <c r="BT578" s="53"/>
      <c r="BU578" s="53"/>
      <c r="BV578" s="53"/>
    </row>
    <row r="579" spans="1:74" ht="15.75" customHeight="1" x14ac:dyDescent="0.1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 s="53"/>
      <c r="BN579" s="53"/>
      <c r="BO579" s="53"/>
      <c r="BP579" s="53"/>
      <c r="BQ579" s="53"/>
      <c r="BR579" s="53"/>
      <c r="BS579" s="53"/>
      <c r="BT579" s="53"/>
      <c r="BU579" s="53"/>
      <c r="BV579" s="53"/>
    </row>
    <row r="580" spans="1:74" ht="15.75" customHeight="1" x14ac:dyDescent="0.1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 s="53"/>
      <c r="BN580" s="53"/>
      <c r="BO580" s="53"/>
      <c r="BP580" s="53"/>
      <c r="BQ580" s="53"/>
      <c r="BR580" s="53"/>
      <c r="BS580" s="53"/>
      <c r="BT580" s="53"/>
      <c r="BU580" s="53"/>
      <c r="BV580" s="53"/>
    </row>
    <row r="581" spans="1:74" ht="15.75" customHeight="1" x14ac:dyDescent="0.1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 s="53"/>
      <c r="BN581" s="53"/>
      <c r="BO581" s="53"/>
      <c r="BP581" s="53"/>
      <c r="BQ581" s="53"/>
      <c r="BR581" s="53"/>
      <c r="BS581" s="53"/>
      <c r="BT581" s="53"/>
      <c r="BU581" s="53"/>
      <c r="BV581" s="53"/>
    </row>
    <row r="582" spans="1:74" ht="15.75" customHeight="1" x14ac:dyDescent="0.1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 s="53"/>
      <c r="BN582" s="53"/>
      <c r="BO582" s="53"/>
      <c r="BP582" s="53"/>
      <c r="BQ582" s="53"/>
      <c r="BR582" s="53"/>
      <c r="BS582" s="53"/>
      <c r="BT582" s="53"/>
      <c r="BU582" s="53"/>
      <c r="BV582" s="53"/>
    </row>
    <row r="583" spans="1:74" ht="15.75" customHeight="1" x14ac:dyDescent="0.1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 s="53"/>
      <c r="BN583" s="53"/>
      <c r="BO583" s="53"/>
      <c r="BP583" s="53"/>
      <c r="BQ583" s="53"/>
      <c r="BR583" s="53"/>
      <c r="BS583" s="53"/>
      <c r="BT583" s="53"/>
      <c r="BU583" s="53"/>
      <c r="BV583" s="53"/>
    </row>
    <row r="584" spans="1:74" ht="15.75" customHeight="1" x14ac:dyDescent="0.1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53"/>
      <c r="BS584" s="53"/>
      <c r="BT584" s="53"/>
      <c r="BU584" s="53"/>
      <c r="BV584" s="53"/>
    </row>
    <row r="585" spans="1:74" ht="15.75" customHeight="1" x14ac:dyDescent="0.1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 s="53"/>
      <c r="BN585" s="53"/>
      <c r="BO585" s="53"/>
      <c r="BP585" s="53"/>
      <c r="BQ585" s="53"/>
      <c r="BR585" s="53"/>
      <c r="BS585" s="53"/>
      <c r="BT585" s="53"/>
      <c r="BU585" s="53"/>
      <c r="BV585" s="53"/>
    </row>
    <row r="586" spans="1:74" ht="15.75" customHeight="1" x14ac:dyDescent="0.1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 s="53"/>
      <c r="BN586" s="53"/>
      <c r="BO586" s="53"/>
      <c r="BP586" s="53"/>
      <c r="BQ586" s="53"/>
      <c r="BR586" s="53"/>
      <c r="BS586" s="53"/>
      <c r="BT586" s="53"/>
      <c r="BU586" s="53"/>
      <c r="BV586" s="53"/>
    </row>
    <row r="587" spans="1:74" ht="15.75" customHeight="1" x14ac:dyDescent="0.1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 s="53"/>
      <c r="BN587" s="53"/>
      <c r="BO587" s="53"/>
      <c r="BP587" s="53"/>
      <c r="BQ587" s="53"/>
      <c r="BR587" s="53"/>
      <c r="BS587" s="53"/>
      <c r="BT587" s="53"/>
      <c r="BU587" s="53"/>
      <c r="BV587" s="53"/>
    </row>
    <row r="588" spans="1:74" ht="15.75" customHeight="1" x14ac:dyDescent="0.1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53"/>
      <c r="BS588" s="53"/>
      <c r="BT588" s="53"/>
      <c r="BU588" s="53"/>
      <c r="BV588" s="53"/>
    </row>
    <row r="589" spans="1:74" ht="15.75" customHeight="1" x14ac:dyDescent="0.1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 s="53"/>
      <c r="BN589" s="53"/>
      <c r="BO589" s="53"/>
      <c r="BP589" s="53"/>
      <c r="BQ589" s="53"/>
      <c r="BR589" s="53"/>
      <c r="BS589" s="53"/>
      <c r="BT589" s="53"/>
      <c r="BU589" s="53"/>
      <c r="BV589" s="53"/>
    </row>
    <row r="590" spans="1:74" ht="15.75" customHeight="1" x14ac:dyDescent="0.1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 s="53"/>
      <c r="BN590" s="53"/>
      <c r="BO590" s="53"/>
      <c r="BP590" s="53"/>
      <c r="BQ590" s="53"/>
      <c r="BR590" s="53"/>
      <c r="BS590" s="53"/>
      <c r="BT590" s="53"/>
      <c r="BU590" s="53"/>
      <c r="BV590" s="53"/>
    </row>
    <row r="591" spans="1:74" ht="15.75" customHeight="1" x14ac:dyDescent="0.1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 s="53"/>
      <c r="BN591" s="53"/>
      <c r="BO591" s="53"/>
      <c r="BP591" s="53"/>
      <c r="BQ591" s="53"/>
      <c r="BR591" s="53"/>
      <c r="BS591" s="53"/>
      <c r="BT591" s="53"/>
      <c r="BU591" s="53"/>
      <c r="BV591" s="53"/>
    </row>
    <row r="592" spans="1:74" ht="15.75" customHeight="1" x14ac:dyDescent="0.1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 s="53"/>
      <c r="BN592" s="53"/>
      <c r="BO592" s="53"/>
      <c r="BP592" s="53"/>
      <c r="BQ592" s="53"/>
      <c r="BR592" s="53"/>
      <c r="BS592" s="53"/>
      <c r="BT592" s="53"/>
      <c r="BU592" s="53"/>
      <c r="BV592" s="53"/>
    </row>
    <row r="593" spans="1:74" ht="15.75" customHeight="1" x14ac:dyDescent="0.1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 s="53"/>
      <c r="BN593" s="53"/>
      <c r="BO593" s="53"/>
      <c r="BP593" s="53"/>
      <c r="BQ593" s="53"/>
      <c r="BR593" s="53"/>
      <c r="BS593" s="53"/>
      <c r="BT593" s="53"/>
      <c r="BU593" s="53"/>
      <c r="BV593" s="53"/>
    </row>
    <row r="594" spans="1:74" ht="15.75" customHeight="1" x14ac:dyDescent="0.1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 s="53"/>
      <c r="BN594" s="53"/>
      <c r="BO594" s="53"/>
      <c r="BP594" s="53"/>
      <c r="BQ594" s="53"/>
      <c r="BR594" s="53"/>
      <c r="BS594" s="53"/>
      <c r="BT594" s="53"/>
      <c r="BU594" s="53"/>
      <c r="BV594" s="53"/>
    </row>
    <row r="595" spans="1:74" ht="15.75" customHeight="1" x14ac:dyDescent="0.1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 s="53"/>
      <c r="BN595" s="53"/>
      <c r="BO595" s="53"/>
      <c r="BP595" s="53"/>
      <c r="BQ595" s="53"/>
      <c r="BR595" s="53"/>
      <c r="BS595" s="53"/>
      <c r="BT595" s="53"/>
      <c r="BU595" s="53"/>
      <c r="BV595" s="53"/>
    </row>
    <row r="596" spans="1:74" ht="15.75" customHeight="1" x14ac:dyDescent="0.1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 s="53"/>
      <c r="BN596" s="53"/>
      <c r="BO596" s="53"/>
      <c r="BP596" s="53"/>
      <c r="BQ596" s="53"/>
      <c r="BR596" s="53"/>
      <c r="BS596" s="53"/>
      <c r="BT596" s="53"/>
      <c r="BU596" s="53"/>
      <c r="BV596" s="53"/>
    </row>
    <row r="597" spans="1:74" ht="15.75" customHeight="1" x14ac:dyDescent="0.1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 s="53"/>
      <c r="BN597" s="53"/>
      <c r="BO597" s="53"/>
      <c r="BP597" s="53"/>
      <c r="BQ597" s="53"/>
      <c r="BR597" s="53"/>
      <c r="BS597" s="53"/>
      <c r="BT597" s="53"/>
      <c r="BU597" s="53"/>
      <c r="BV597" s="53"/>
    </row>
    <row r="598" spans="1:74" ht="15.75" customHeight="1" x14ac:dyDescent="0.1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 s="53"/>
      <c r="BN598" s="53"/>
      <c r="BO598" s="53"/>
      <c r="BP598" s="53"/>
      <c r="BQ598" s="53"/>
      <c r="BR598" s="53"/>
      <c r="BS598" s="53"/>
      <c r="BT598" s="53"/>
      <c r="BU598" s="53"/>
      <c r="BV598" s="53"/>
    </row>
    <row r="599" spans="1:74" ht="15.75" customHeight="1" x14ac:dyDescent="0.1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 s="53"/>
      <c r="BN599" s="53"/>
      <c r="BO599" s="53"/>
      <c r="BP599" s="53"/>
      <c r="BQ599" s="53"/>
      <c r="BR599" s="53"/>
      <c r="BS599" s="53"/>
      <c r="BT599" s="53"/>
      <c r="BU599" s="53"/>
      <c r="BV599" s="53"/>
    </row>
    <row r="600" spans="1:74" ht="15.75" customHeight="1" x14ac:dyDescent="0.1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 s="53"/>
      <c r="BN600" s="53"/>
      <c r="BO600" s="53"/>
      <c r="BP600" s="53"/>
      <c r="BQ600" s="53"/>
      <c r="BR600" s="53"/>
      <c r="BS600" s="53"/>
      <c r="BT600" s="53"/>
      <c r="BU600" s="53"/>
      <c r="BV600" s="53"/>
    </row>
    <row r="601" spans="1:74" ht="15.75" customHeight="1" x14ac:dyDescent="0.1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 s="53"/>
      <c r="BN601" s="53"/>
      <c r="BO601" s="53"/>
      <c r="BP601" s="53"/>
      <c r="BQ601" s="53"/>
      <c r="BR601" s="53"/>
      <c r="BS601" s="53"/>
      <c r="BT601" s="53"/>
      <c r="BU601" s="53"/>
      <c r="BV601" s="53"/>
    </row>
    <row r="602" spans="1:74" ht="15.75" customHeight="1" x14ac:dyDescent="0.1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 s="53"/>
      <c r="BN602" s="53"/>
      <c r="BO602" s="53"/>
      <c r="BP602" s="53"/>
      <c r="BQ602" s="53"/>
      <c r="BR602" s="53"/>
      <c r="BS602" s="53"/>
      <c r="BT602" s="53"/>
      <c r="BU602" s="53"/>
      <c r="BV602" s="53"/>
    </row>
    <row r="603" spans="1:74" ht="15.75" customHeight="1" x14ac:dyDescent="0.1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 s="53"/>
      <c r="BN603" s="53"/>
      <c r="BO603" s="53"/>
      <c r="BP603" s="53"/>
      <c r="BQ603" s="53"/>
      <c r="BR603" s="53"/>
      <c r="BS603" s="53"/>
      <c r="BT603" s="53"/>
      <c r="BU603" s="53"/>
      <c r="BV603" s="53"/>
    </row>
    <row r="604" spans="1:74" ht="15.75" customHeight="1" x14ac:dyDescent="0.1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 s="53"/>
      <c r="BN604" s="53"/>
      <c r="BO604" s="53"/>
      <c r="BP604" s="53"/>
      <c r="BQ604" s="53"/>
      <c r="BR604" s="53"/>
      <c r="BS604" s="53"/>
      <c r="BT604" s="53"/>
      <c r="BU604" s="53"/>
      <c r="BV604" s="53"/>
    </row>
    <row r="605" spans="1:74" ht="15.75" customHeight="1" x14ac:dyDescent="0.1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 s="53"/>
      <c r="BN605" s="53"/>
      <c r="BO605" s="53"/>
      <c r="BP605" s="53"/>
      <c r="BQ605" s="53"/>
      <c r="BR605" s="53"/>
      <c r="BS605" s="53"/>
      <c r="BT605" s="53"/>
      <c r="BU605" s="53"/>
      <c r="BV605" s="53"/>
    </row>
    <row r="606" spans="1:74" ht="15.75" customHeight="1" x14ac:dyDescent="0.1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 s="53"/>
      <c r="BN606" s="53"/>
      <c r="BO606" s="53"/>
      <c r="BP606" s="53"/>
      <c r="BQ606" s="53"/>
      <c r="BR606" s="53"/>
      <c r="BS606" s="53"/>
      <c r="BT606" s="53"/>
      <c r="BU606" s="53"/>
      <c r="BV606" s="53"/>
    </row>
    <row r="607" spans="1:74" ht="15.75" customHeight="1" x14ac:dyDescent="0.1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 s="53"/>
      <c r="BN607" s="53"/>
      <c r="BO607" s="53"/>
      <c r="BP607" s="53"/>
      <c r="BQ607" s="53"/>
      <c r="BR607" s="53"/>
      <c r="BS607" s="53"/>
      <c r="BT607" s="53"/>
      <c r="BU607" s="53"/>
      <c r="BV607" s="53"/>
    </row>
    <row r="608" spans="1:74" ht="15.75" customHeight="1" x14ac:dyDescent="0.1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 s="53"/>
      <c r="BN608" s="53"/>
      <c r="BO608" s="53"/>
      <c r="BP608" s="53"/>
      <c r="BQ608" s="53"/>
      <c r="BR608" s="53"/>
      <c r="BS608" s="53"/>
      <c r="BT608" s="53"/>
      <c r="BU608" s="53"/>
      <c r="BV608" s="53"/>
    </row>
    <row r="609" spans="1:74" ht="15.75" customHeight="1" x14ac:dyDescent="0.1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 s="53"/>
      <c r="BN609" s="53"/>
      <c r="BO609" s="53"/>
      <c r="BP609" s="53"/>
      <c r="BQ609" s="53"/>
      <c r="BR609" s="53"/>
      <c r="BS609" s="53"/>
      <c r="BT609" s="53"/>
      <c r="BU609" s="53"/>
      <c r="BV609" s="53"/>
    </row>
    <row r="610" spans="1:74" ht="15.75" customHeight="1" x14ac:dyDescent="0.1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 s="53"/>
      <c r="BN610" s="53"/>
      <c r="BO610" s="53"/>
      <c r="BP610" s="53"/>
      <c r="BQ610" s="53"/>
      <c r="BR610" s="53"/>
      <c r="BS610" s="53"/>
      <c r="BT610" s="53"/>
      <c r="BU610" s="53"/>
      <c r="BV610" s="53"/>
    </row>
    <row r="611" spans="1:74" ht="15.75" customHeight="1" x14ac:dyDescent="0.1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 s="53"/>
      <c r="BN611" s="53"/>
      <c r="BO611" s="53"/>
      <c r="BP611" s="53"/>
      <c r="BQ611" s="53"/>
      <c r="BR611" s="53"/>
      <c r="BS611" s="53"/>
      <c r="BT611" s="53"/>
      <c r="BU611" s="53"/>
      <c r="BV611" s="53"/>
    </row>
    <row r="612" spans="1:74" ht="15.75" customHeight="1" x14ac:dyDescent="0.1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 s="53"/>
      <c r="BN612" s="53"/>
      <c r="BO612" s="53"/>
      <c r="BP612" s="53"/>
      <c r="BQ612" s="53"/>
      <c r="BR612" s="53"/>
      <c r="BS612" s="53"/>
      <c r="BT612" s="53"/>
      <c r="BU612" s="53"/>
      <c r="BV612" s="53"/>
    </row>
    <row r="613" spans="1:74" ht="15.75" customHeight="1" x14ac:dyDescent="0.1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 s="53"/>
      <c r="BN613" s="53"/>
      <c r="BO613" s="53"/>
      <c r="BP613" s="53"/>
      <c r="BQ613" s="53"/>
      <c r="BR613" s="53"/>
      <c r="BS613" s="53"/>
      <c r="BT613" s="53"/>
      <c r="BU613" s="53"/>
      <c r="BV613" s="53"/>
    </row>
    <row r="614" spans="1:74" ht="15.75" customHeight="1" x14ac:dyDescent="0.1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 s="53"/>
      <c r="BN614" s="53"/>
      <c r="BO614" s="53"/>
      <c r="BP614" s="53"/>
      <c r="BQ614" s="53"/>
      <c r="BR614" s="53"/>
      <c r="BS614" s="53"/>
      <c r="BT614" s="53"/>
      <c r="BU614" s="53"/>
      <c r="BV614" s="53"/>
    </row>
    <row r="615" spans="1:74" ht="15.75" customHeight="1" x14ac:dyDescent="0.1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 s="53"/>
      <c r="BN615" s="53"/>
      <c r="BO615" s="53"/>
      <c r="BP615" s="53"/>
      <c r="BQ615" s="53"/>
      <c r="BR615" s="53"/>
      <c r="BS615" s="53"/>
      <c r="BT615" s="53"/>
      <c r="BU615" s="53"/>
      <c r="BV615" s="53"/>
    </row>
    <row r="616" spans="1:74" ht="15.75" customHeight="1" x14ac:dyDescent="0.1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 s="53"/>
      <c r="BN616" s="53"/>
      <c r="BO616" s="53"/>
      <c r="BP616" s="53"/>
      <c r="BQ616" s="53"/>
      <c r="BR616" s="53"/>
      <c r="BS616" s="53"/>
      <c r="BT616" s="53"/>
      <c r="BU616" s="53"/>
      <c r="BV616" s="53"/>
    </row>
    <row r="617" spans="1:74" ht="15.75" customHeight="1" x14ac:dyDescent="0.1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 s="53"/>
      <c r="BN617" s="53"/>
      <c r="BO617" s="53"/>
      <c r="BP617" s="53"/>
      <c r="BQ617" s="53"/>
      <c r="BR617" s="53"/>
      <c r="BS617" s="53"/>
      <c r="BT617" s="53"/>
      <c r="BU617" s="53"/>
      <c r="BV617" s="53"/>
    </row>
    <row r="618" spans="1:74" ht="15.75" customHeight="1" x14ac:dyDescent="0.1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 s="53"/>
      <c r="BN618" s="53"/>
      <c r="BO618" s="53"/>
      <c r="BP618" s="53"/>
      <c r="BQ618" s="53"/>
      <c r="BR618" s="53"/>
      <c r="BS618" s="53"/>
      <c r="BT618" s="53"/>
      <c r="BU618" s="53"/>
      <c r="BV618" s="53"/>
    </row>
    <row r="619" spans="1:74" ht="15.75" customHeight="1" x14ac:dyDescent="0.1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 s="53"/>
      <c r="BN619" s="53"/>
      <c r="BO619" s="53"/>
      <c r="BP619" s="53"/>
      <c r="BQ619" s="53"/>
      <c r="BR619" s="53"/>
      <c r="BS619" s="53"/>
      <c r="BT619" s="53"/>
      <c r="BU619" s="53"/>
      <c r="BV619" s="53"/>
    </row>
    <row r="620" spans="1:74" ht="15.75" customHeight="1" x14ac:dyDescent="0.1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 s="53"/>
      <c r="BN620" s="53"/>
      <c r="BO620" s="53"/>
      <c r="BP620" s="53"/>
      <c r="BQ620" s="53"/>
      <c r="BR620" s="53"/>
      <c r="BS620" s="53"/>
      <c r="BT620" s="53"/>
      <c r="BU620" s="53"/>
      <c r="BV620" s="53"/>
    </row>
    <row r="621" spans="1:74" ht="15.75" customHeight="1" x14ac:dyDescent="0.1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 s="53"/>
      <c r="BN621" s="53"/>
      <c r="BO621" s="53"/>
      <c r="BP621" s="53"/>
      <c r="BQ621" s="53"/>
      <c r="BR621" s="53"/>
      <c r="BS621" s="53"/>
      <c r="BT621" s="53"/>
      <c r="BU621" s="53"/>
      <c r="BV621" s="53"/>
    </row>
    <row r="622" spans="1:74" ht="15.75" customHeight="1" x14ac:dyDescent="0.1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 s="53"/>
      <c r="BN622" s="53"/>
      <c r="BO622" s="53"/>
      <c r="BP622" s="53"/>
      <c r="BQ622" s="53"/>
      <c r="BR622" s="53"/>
      <c r="BS622" s="53"/>
      <c r="BT622" s="53"/>
      <c r="BU622" s="53"/>
      <c r="BV622" s="53"/>
    </row>
    <row r="623" spans="1:74" ht="15.75" customHeight="1" x14ac:dyDescent="0.1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 s="53"/>
      <c r="BN623" s="53"/>
      <c r="BO623" s="53"/>
      <c r="BP623" s="53"/>
      <c r="BQ623" s="53"/>
      <c r="BR623" s="53"/>
      <c r="BS623" s="53"/>
      <c r="BT623" s="53"/>
      <c r="BU623" s="53"/>
      <c r="BV623" s="53"/>
    </row>
    <row r="624" spans="1:74" ht="15.75" customHeight="1" x14ac:dyDescent="0.1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 s="53"/>
      <c r="BN624" s="53"/>
      <c r="BO624" s="53"/>
      <c r="BP624" s="53"/>
      <c r="BQ624" s="53"/>
      <c r="BR624" s="53"/>
      <c r="BS624" s="53"/>
      <c r="BT624" s="53"/>
      <c r="BU624" s="53"/>
      <c r="BV624" s="53"/>
    </row>
    <row r="625" spans="1:74" ht="15.75" customHeight="1" x14ac:dyDescent="0.1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 s="53"/>
      <c r="BN625" s="53"/>
      <c r="BO625" s="53"/>
      <c r="BP625" s="53"/>
      <c r="BQ625" s="53"/>
      <c r="BR625" s="53"/>
      <c r="BS625" s="53"/>
      <c r="BT625" s="53"/>
      <c r="BU625" s="53"/>
      <c r="BV625" s="53"/>
    </row>
    <row r="626" spans="1:74" ht="15.75" customHeight="1" x14ac:dyDescent="0.1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 s="53"/>
      <c r="BN626" s="53"/>
      <c r="BO626" s="53"/>
      <c r="BP626" s="53"/>
      <c r="BQ626" s="53"/>
      <c r="BR626" s="53"/>
      <c r="BS626" s="53"/>
      <c r="BT626" s="53"/>
      <c r="BU626" s="53"/>
      <c r="BV626" s="53"/>
    </row>
    <row r="627" spans="1:74" ht="15.75" customHeight="1" x14ac:dyDescent="0.1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 s="53"/>
      <c r="BN627" s="53"/>
      <c r="BO627" s="53"/>
      <c r="BP627" s="53"/>
      <c r="BQ627" s="53"/>
      <c r="BR627" s="53"/>
      <c r="BS627" s="53"/>
      <c r="BT627" s="53"/>
      <c r="BU627" s="53"/>
      <c r="BV627" s="53"/>
    </row>
    <row r="628" spans="1:74" ht="15.75" customHeight="1" x14ac:dyDescent="0.1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 s="53"/>
      <c r="BN628" s="53"/>
      <c r="BO628" s="53"/>
      <c r="BP628" s="53"/>
      <c r="BQ628" s="53"/>
      <c r="BR628" s="53"/>
      <c r="BS628" s="53"/>
      <c r="BT628" s="53"/>
      <c r="BU628" s="53"/>
      <c r="BV628" s="53"/>
    </row>
    <row r="629" spans="1:74" ht="15.75" customHeight="1" x14ac:dyDescent="0.1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 s="53"/>
      <c r="BN629" s="53"/>
      <c r="BO629" s="53"/>
      <c r="BP629" s="53"/>
      <c r="BQ629" s="53"/>
      <c r="BR629" s="53"/>
      <c r="BS629" s="53"/>
      <c r="BT629" s="53"/>
      <c r="BU629" s="53"/>
      <c r="BV629" s="53"/>
    </row>
    <row r="630" spans="1:74" ht="15.75" customHeight="1" x14ac:dyDescent="0.1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 s="53"/>
      <c r="BN630" s="53"/>
      <c r="BO630" s="53"/>
      <c r="BP630" s="53"/>
      <c r="BQ630" s="53"/>
      <c r="BR630" s="53"/>
      <c r="BS630" s="53"/>
      <c r="BT630" s="53"/>
      <c r="BU630" s="53"/>
      <c r="BV630" s="53"/>
    </row>
    <row r="631" spans="1:74" ht="15.75" customHeight="1" x14ac:dyDescent="0.1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 s="53"/>
      <c r="BN631" s="53"/>
      <c r="BO631" s="53"/>
      <c r="BP631" s="53"/>
      <c r="BQ631" s="53"/>
      <c r="BR631" s="53"/>
      <c r="BS631" s="53"/>
      <c r="BT631" s="53"/>
      <c r="BU631" s="53"/>
      <c r="BV631" s="53"/>
    </row>
    <row r="632" spans="1:74" ht="15.75" customHeight="1" x14ac:dyDescent="0.1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 s="53"/>
      <c r="BN632" s="53"/>
      <c r="BO632" s="53"/>
      <c r="BP632" s="53"/>
      <c r="BQ632" s="53"/>
      <c r="BR632" s="53"/>
      <c r="BS632" s="53"/>
      <c r="BT632" s="53"/>
      <c r="BU632" s="53"/>
      <c r="BV632" s="53"/>
    </row>
    <row r="633" spans="1:74" ht="15.75" customHeight="1" x14ac:dyDescent="0.1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 s="53"/>
      <c r="BN633" s="53"/>
      <c r="BO633" s="53"/>
      <c r="BP633" s="53"/>
      <c r="BQ633" s="53"/>
      <c r="BR633" s="53"/>
      <c r="BS633" s="53"/>
      <c r="BT633" s="53"/>
      <c r="BU633" s="53"/>
      <c r="BV633" s="53"/>
    </row>
    <row r="634" spans="1:74" ht="15.75" customHeight="1" x14ac:dyDescent="0.1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 s="53"/>
      <c r="BN634" s="53"/>
      <c r="BO634" s="53"/>
      <c r="BP634" s="53"/>
      <c r="BQ634" s="53"/>
      <c r="BR634" s="53"/>
      <c r="BS634" s="53"/>
      <c r="BT634" s="53"/>
      <c r="BU634" s="53"/>
      <c r="BV634" s="53"/>
    </row>
    <row r="635" spans="1:74" ht="15.75" customHeight="1" x14ac:dyDescent="0.1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 s="53"/>
      <c r="BN635" s="53"/>
      <c r="BO635" s="53"/>
      <c r="BP635" s="53"/>
      <c r="BQ635" s="53"/>
      <c r="BR635" s="53"/>
      <c r="BS635" s="53"/>
      <c r="BT635" s="53"/>
      <c r="BU635" s="53"/>
      <c r="BV635" s="53"/>
    </row>
    <row r="636" spans="1:74" ht="15.75" customHeight="1" x14ac:dyDescent="0.1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 s="53"/>
      <c r="BN636" s="53"/>
      <c r="BO636" s="53"/>
      <c r="BP636" s="53"/>
      <c r="BQ636" s="53"/>
      <c r="BR636" s="53"/>
      <c r="BS636" s="53"/>
      <c r="BT636" s="53"/>
      <c r="BU636" s="53"/>
      <c r="BV636" s="53"/>
    </row>
    <row r="637" spans="1:74" ht="15.75" customHeight="1" x14ac:dyDescent="0.1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 s="53"/>
      <c r="BN637" s="53"/>
      <c r="BO637" s="53"/>
      <c r="BP637" s="53"/>
      <c r="BQ637" s="53"/>
      <c r="BR637" s="53"/>
      <c r="BS637" s="53"/>
      <c r="BT637" s="53"/>
      <c r="BU637" s="53"/>
      <c r="BV637" s="53"/>
    </row>
    <row r="638" spans="1:74" ht="15.75" customHeight="1" x14ac:dyDescent="0.1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 s="53"/>
      <c r="BN638" s="53"/>
      <c r="BO638" s="53"/>
      <c r="BP638" s="53"/>
      <c r="BQ638" s="53"/>
      <c r="BR638" s="53"/>
      <c r="BS638" s="53"/>
      <c r="BT638" s="53"/>
      <c r="BU638" s="53"/>
      <c r="BV638" s="53"/>
    </row>
    <row r="639" spans="1:74" ht="15.75" customHeight="1" x14ac:dyDescent="0.1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 s="53"/>
      <c r="BN639" s="53"/>
      <c r="BO639" s="53"/>
      <c r="BP639" s="53"/>
      <c r="BQ639" s="53"/>
      <c r="BR639" s="53"/>
      <c r="BS639" s="53"/>
      <c r="BT639" s="53"/>
      <c r="BU639" s="53"/>
      <c r="BV639" s="53"/>
    </row>
    <row r="640" spans="1:74" ht="15.75" customHeight="1" x14ac:dyDescent="0.1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 s="53"/>
      <c r="BN640" s="53"/>
      <c r="BO640" s="53"/>
      <c r="BP640" s="53"/>
      <c r="BQ640" s="53"/>
      <c r="BR640" s="53"/>
      <c r="BS640" s="53"/>
      <c r="BT640" s="53"/>
      <c r="BU640" s="53"/>
      <c r="BV640" s="53"/>
    </row>
    <row r="641" spans="1:74" ht="15.75" customHeight="1" x14ac:dyDescent="0.1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 s="53"/>
      <c r="BN641" s="53"/>
      <c r="BO641" s="53"/>
      <c r="BP641" s="53"/>
      <c r="BQ641" s="53"/>
      <c r="BR641" s="53"/>
      <c r="BS641" s="53"/>
      <c r="BT641" s="53"/>
      <c r="BU641" s="53"/>
      <c r="BV641" s="53"/>
    </row>
    <row r="642" spans="1:74" ht="15.75" customHeight="1" x14ac:dyDescent="0.1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 s="53"/>
      <c r="BN642" s="53"/>
      <c r="BO642" s="53"/>
      <c r="BP642" s="53"/>
      <c r="BQ642" s="53"/>
      <c r="BR642" s="53"/>
      <c r="BS642" s="53"/>
      <c r="BT642" s="53"/>
      <c r="BU642" s="53"/>
      <c r="BV642" s="53"/>
    </row>
    <row r="643" spans="1:74" ht="15.75" customHeight="1" x14ac:dyDescent="0.1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 s="53"/>
      <c r="BN643" s="53"/>
      <c r="BO643" s="53"/>
      <c r="BP643" s="53"/>
      <c r="BQ643" s="53"/>
      <c r="BR643" s="53"/>
      <c r="BS643" s="53"/>
      <c r="BT643" s="53"/>
      <c r="BU643" s="53"/>
      <c r="BV643" s="53"/>
    </row>
    <row r="644" spans="1:74" ht="15.75" customHeight="1" x14ac:dyDescent="0.1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 s="53"/>
      <c r="BN644" s="53"/>
      <c r="BO644" s="53"/>
      <c r="BP644" s="53"/>
      <c r="BQ644" s="53"/>
      <c r="BR644" s="53"/>
      <c r="BS644" s="53"/>
      <c r="BT644" s="53"/>
      <c r="BU644" s="53"/>
      <c r="BV644" s="53"/>
    </row>
    <row r="645" spans="1:74" ht="15.75" customHeight="1" x14ac:dyDescent="0.1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53"/>
      <c r="BS645" s="53"/>
      <c r="BT645" s="53"/>
      <c r="BU645" s="53"/>
      <c r="BV645" s="53"/>
    </row>
    <row r="646" spans="1:74" ht="15.75" customHeight="1" x14ac:dyDescent="0.1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 s="53"/>
      <c r="BN646" s="53"/>
      <c r="BO646" s="53"/>
      <c r="BP646" s="53"/>
      <c r="BQ646" s="53"/>
      <c r="BR646" s="53"/>
      <c r="BS646" s="53"/>
      <c r="BT646" s="53"/>
      <c r="BU646" s="53"/>
      <c r="BV646" s="53"/>
    </row>
    <row r="647" spans="1:74" ht="15.75" customHeight="1" x14ac:dyDescent="0.1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 s="53"/>
      <c r="BN647" s="53"/>
      <c r="BO647" s="53"/>
      <c r="BP647" s="53"/>
      <c r="BQ647" s="53"/>
      <c r="BR647" s="53"/>
      <c r="BS647" s="53"/>
      <c r="BT647" s="53"/>
      <c r="BU647" s="53"/>
      <c r="BV647" s="53"/>
    </row>
    <row r="648" spans="1:74" ht="15.75" customHeight="1" x14ac:dyDescent="0.1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 s="53"/>
      <c r="BN648" s="53"/>
      <c r="BO648" s="53"/>
      <c r="BP648" s="53"/>
      <c r="BQ648" s="53"/>
      <c r="BR648" s="53"/>
      <c r="BS648" s="53"/>
      <c r="BT648" s="53"/>
      <c r="BU648" s="53"/>
      <c r="BV648" s="53"/>
    </row>
    <row r="649" spans="1:74" ht="15.75" customHeight="1" x14ac:dyDescent="0.1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 s="53"/>
      <c r="BN649" s="53"/>
      <c r="BO649" s="53"/>
      <c r="BP649" s="53"/>
      <c r="BQ649" s="53"/>
      <c r="BR649" s="53"/>
      <c r="BS649" s="53"/>
      <c r="BT649" s="53"/>
      <c r="BU649" s="53"/>
      <c r="BV649" s="53"/>
    </row>
    <row r="650" spans="1:74" ht="15.75" customHeight="1" x14ac:dyDescent="0.1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 s="53"/>
      <c r="BN650" s="53"/>
      <c r="BO650" s="53"/>
      <c r="BP650" s="53"/>
      <c r="BQ650" s="53"/>
      <c r="BR650" s="53"/>
      <c r="BS650" s="53"/>
      <c r="BT650" s="53"/>
      <c r="BU650" s="53"/>
      <c r="BV650" s="53"/>
    </row>
    <row r="651" spans="1:74" ht="15.75" customHeight="1" x14ac:dyDescent="0.1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 s="53"/>
      <c r="BN651" s="53"/>
      <c r="BO651" s="53"/>
      <c r="BP651" s="53"/>
      <c r="BQ651" s="53"/>
      <c r="BR651" s="53"/>
      <c r="BS651" s="53"/>
      <c r="BT651" s="53"/>
      <c r="BU651" s="53"/>
      <c r="BV651" s="53"/>
    </row>
    <row r="652" spans="1:74" ht="15.75" customHeight="1" x14ac:dyDescent="0.1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 s="53"/>
      <c r="BN652" s="53"/>
      <c r="BO652" s="53"/>
      <c r="BP652" s="53"/>
      <c r="BQ652" s="53"/>
      <c r="BR652" s="53"/>
      <c r="BS652" s="53"/>
      <c r="BT652" s="53"/>
      <c r="BU652" s="53"/>
      <c r="BV652" s="53"/>
    </row>
    <row r="653" spans="1:74" ht="15.75" customHeight="1" x14ac:dyDescent="0.1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 s="53"/>
      <c r="BN653" s="53"/>
      <c r="BO653" s="53"/>
      <c r="BP653" s="53"/>
      <c r="BQ653" s="53"/>
      <c r="BR653" s="53"/>
      <c r="BS653" s="53"/>
      <c r="BT653" s="53"/>
      <c r="BU653" s="53"/>
      <c r="BV653" s="53"/>
    </row>
    <row r="654" spans="1:74" ht="15.75" customHeight="1" x14ac:dyDescent="0.1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 s="53"/>
      <c r="BN654" s="53"/>
      <c r="BO654" s="53"/>
      <c r="BP654" s="53"/>
      <c r="BQ654" s="53"/>
      <c r="BR654" s="53"/>
      <c r="BS654" s="53"/>
      <c r="BT654" s="53"/>
      <c r="BU654" s="53"/>
      <c r="BV654" s="53"/>
    </row>
    <row r="655" spans="1:74" ht="15.75" customHeight="1" x14ac:dyDescent="0.1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 s="53"/>
      <c r="BN655" s="53"/>
      <c r="BO655" s="53"/>
      <c r="BP655" s="53"/>
      <c r="BQ655" s="53"/>
      <c r="BR655" s="53"/>
      <c r="BS655" s="53"/>
      <c r="BT655" s="53"/>
      <c r="BU655" s="53"/>
      <c r="BV655" s="53"/>
    </row>
    <row r="656" spans="1:74" ht="15.75" customHeight="1" x14ac:dyDescent="0.1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 s="53"/>
      <c r="BN656" s="53"/>
      <c r="BO656" s="53"/>
      <c r="BP656" s="53"/>
      <c r="BQ656" s="53"/>
      <c r="BR656" s="53"/>
      <c r="BS656" s="53"/>
      <c r="BT656" s="53"/>
      <c r="BU656" s="53"/>
      <c r="BV656" s="53"/>
    </row>
    <row r="657" spans="1:74" ht="15.75" customHeight="1" x14ac:dyDescent="0.1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 s="53"/>
      <c r="BN657" s="53"/>
      <c r="BO657" s="53"/>
      <c r="BP657" s="53"/>
      <c r="BQ657" s="53"/>
      <c r="BR657" s="53"/>
      <c r="BS657" s="53"/>
      <c r="BT657" s="53"/>
      <c r="BU657" s="53"/>
      <c r="BV657" s="53"/>
    </row>
    <row r="658" spans="1:74" ht="15.75" customHeight="1" x14ac:dyDescent="0.1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 s="53"/>
      <c r="BN658" s="53"/>
      <c r="BO658" s="53"/>
      <c r="BP658" s="53"/>
      <c r="BQ658" s="53"/>
      <c r="BR658" s="53"/>
      <c r="BS658" s="53"/>
      <c r="BT658" s="53"/>
      <c r="BU658" s="53"/>
      <c r="BV658" s="53"/>
    </row>
    <row r="659" spans="1:74" ht="15.75" customHeight="1" x14ac:dyDescent="0.1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 s="53"/>
      <c r="BN659" s="53"/>
      <c r="BO659" s="53"/>
      <c r="BP659" s="53"/>
      <c r="BQ659" s="53"/>
      <c r="BR659" s="53"/>
      <c r="BS659" s="53"/>
      <c r="BT659" s="53"/>
      <c r="BU659" s="53"/>
      <c r="BV659" s="53"/>
    </row>
    <row r="660" spans="1:74" ht="15.75" customHeight="1" x14ac:dyDescent="0.1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 s="53"/>
      <c r="BN660" s="53"/>
      <c r="BO660" s="53"/>
      <c r="BP660" s="53"/>
      <c r="BQ660" s="53"/>
      <c r="BR660" s="53"/>
      <c r="BS660" s="53"/>
      <c r="BT660" s="53"/>
      <c r="BU660" s="53"/>
      <c r="BV660" s="53"/>
    </row>
    <row r="661" spans="1:74" ht="15.75" customHeight="1" x14ac:dyDescent="0.1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 s="53"/>
      <c r="BN661" s="53"/>
      <c r="BO661" s="53"/>
      <c r="BP661" s="53"/>
      <c r="BQ661" s="53"/>
      <c r="BR661" s="53"/>
      <c r="BS661" s="53"/>
      <c r="BT661" s="53"/>
      <c r="BU661" s="53"/>
      <c r="BV661" s="53"/>
    </row>
    <row r="662" spans="1:74" ht="15.75" customHeight="1" x14ac:dyDescent="0.1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 s="53"/>
      <c r="BN662" s="53"/>
      <c r="BO662" s="53"/>
      <c r="BP662" s="53"/>
      <c r="BQ662" s="53"/>
      <c r="BR662" s="53"/>
      <c r="BS662" s="53"/>
      <c r="BT662" s="53"/>
      <c r="BU662" s="53"/>
      <c r="BV662" s="53"/>
    </row>
    <row r="663" spans="1:74" ht="15.75" customHeight="1" x14ac:dyDescent="0.1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 s="53"/>
      <c r="BN663" s="53"/>
      <c r="BO663" s="53"/>
      <c r="BP663" s="53"/>
      <c r="BQ663" s="53"/>
      <c r="BR663" s="53"/>
      <c r="BS663" s="53"/>
      <c r="BT663" s="53"/>
      <c r="BU663" s="53"/>
      <c r="BV663" s="53"/>
    </row>
    <row r="664" spans="1:74" ht="15.75" customHeight="1" x14ac:dyDescent="0.1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 s="53"/>
      <c r="BN664" s="53"/>
      <c r="BO664" s="53"/>
      <c r="BP664" s="53"/>
      <c r="BQ664" s="53"/>
      <c r="BR664" s="53"/>
      <c r="BS664" s="53"/>
      <c r="BT664" s="53"/>
      <c r="BU664" s="53"/>
      <c r="BV664" s="53"/>
    </row>
    <row r="665" spans="1:74" ht="15.75" customHeight="1" x14ac:dyDescent="0.1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 s="53"/>
      <c r="BN665" s="53"/>
      <c r="BO665" s="53"/>
      <c r="BP665" s="53"/>
      <c r="BQ665" s="53"/>
      <c r="BR665" s="53"/>
      <c r="BS665" s="53"/>
      <c r="BT665" s="53"/>
      <c r="BU665" s="53"/>
      <c r="BV665" s="53"/>
    </row>
    <row r="666" spans="1:74" ht="15.75" customHeight="1" x14ac:dyDescent="0.1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 s="53"/>
      <c r="BN666" s="53"/>
      <c r="BO666" s="53"/>
      <c r="BP666" s="53"/>
      <c r="BQ666" s="53"/>
      <c r="BR666" s="53"/>
      <c r="BS666" s="53"/>
      <c r="BT666" s="53"/>
      <c r="BU666" s="53"/>
      <c r="BV666" s="53"/>
    </row>
    <row r="667" spans="1:74" ht="15.75" customHeight="1" x14ac:dyDescent="0.1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 s="53"/>
      <c r="BN667" s="53"/>
      <c r="BO667" s="53"/>
      <c r="BP667" s="53"/>
      <c r="BQ667" s="53"/>
      <c r="BR667" s="53"/>
      <c r="BS667" s="53"/>
      <c r="BT667" s="53"/>
      <c r="BU667" s="53"/>
      <c r="BV667" s="53"/>
    </row>
    <row r="668" spans="1:74" ht="15.75" customHeight="1" x14ac:dyDescent="0.1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 s="53"/>
      <c r="BN668" s="53"/>
      <c r="BO668" s="53"/>
      <c r="BP668" s="53"/>
      <c r="BQ668" s="53"/>
      <c r="BR668" s="53"/>
      <c r="BS668" s="53"/>
      <c r="BT668" s="53"/>
      <c r="BU668" s="53"/>
      <c r="BV668" s="53"/>
    </row>
    <row r="669" spans="1:74" ht="15.75" customHeight="1" x14ac:dyDescent="0.1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 s="53"/>
      <c r="BN669" s="53"/>
      <c r="BO669" s="53"/>
      <c r="BP669" s="53"/>
      <c r="BQ669" s="53"/>
      <c r="BR669" s="53"/>
      <c r="BS669" s="53"/>
      <c r="BT669" s="53"/>
      <c r="BU669" s="53"/>
      <c r="BV669" s="53"/>
    </row>
    <row r="670" spans="1:74" ht="15.75" customHeight="1" x14ac:dyDescent="0.1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 s="53"/>
      <c r="BN670" s="53"/>
      <c r="BO670" s="53"/>
      <c r="BP670" s="53"/>
      <c r="BQ670" s="53"/>
      <c r="BR670" s="53"/>
      <c r="BS670" s="53"/>
      <c r="BT670" s="53"/>
      <c r="BU670" s="53"/>
      <c r="BV670" s="53"/>
    </row>
    <row r="671" spans="1:74" ht="15.75" customHeight="1" x14ac:dyDescent="0.1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 s="53"/>
      <c r="BN671" s="53"/>
      <c r="BO671" s="53"/>
      <c r="BP671" s="53"/>
      <c r="BQ671" s="53"/>
      <c r="BR671" s="53"/>
      <c r="BS671" s="53"/>
      <c r="BT671" s="53"/>
      <c r="BU671" s="53"/>
      <c r="BV671" s="53"/>
    </row>
    <row r="672" spans="1:74" ht="15.75" customHeight="1" x14ac:dyDescent="0.1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 s="53"/>
      <c r="BN672" s="53"/>
      <c r="BO672" s="53"/>
      <c r="BP672" s="53"/>
      <c r="BQ672" s="53"/>
      <c r="BR672" s="53"/>
      <c r="BS672" s="53"/>
      <c r="BT672" s="53"/>
      <c r="BU672" s="53"/>
      <c r="BV672" s="53"/>
    </row>
    <row r="673" spans="1:74" ht="15.75" customHeight="1" x14ac:dyDescent="0.1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 s="53"/>
      <c r="BN673" s="53"/>
      <c r="BO673" s="53"/>
      <c r="BP673" s="53"/>
      <c r="BQ673" s="53"/>
      <c r="BR673" s="53"/>
      <c r="BS673" s="53"/>
      <c r="BT673" s="53"/>
      <c r="BU673" s="53"/>
      <c r="BV673" s="53"/>
    </row>
    <row r="674" spans="1:74" ht="15.75" customHeight="1" x14ac:dyDescent="0.1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 s="53"/>
      <c r="BN674" s="53"/>
      <c r="BO674" s="53"/>
      <c r="BP674" s="53"/>
      <c r="BQ674" s="53"/>
      <c r="BR674" s="53"/>
      <c r="BS674" s="53"/>
      <c r="BT674" s="53"/>
      <c r="BU674" s="53"/>
      <c r="BV674" s="53"/>
    </row>
    <row r="675" spans="1:74" ht="15.75" customHeight="1" x14ac:dyDescent="0.1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 s="53"/>
      <c r="BN675" s="53"/>
      <c r="BO675" s="53"/>
      <c r="BP675" s="53"/>
      <c r="BQ675" s="53"/>
      <c r="BR675" s="53"/>
      <c r="BS675" s="53"/>
      <c r="BT675" s="53"/>
      <c r="BU675" s="53"/>
      <c r="BV675" s="53"/>
    </row>
    <row r="676" spans="1:74" ht="15.75" customHeight="1" x14ac:dyDescent="0.1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 s="53"/>
      <c r="BN676" s="53"/>
      <c r="BO676" s="53"/>
      <c r="BP676" s="53"/>
      <c r="BQ676" s="53"/>
      <c r="BR676" s="53"/>
      <c r="BS676" s="53"/>
      <c r="BT676" s="53"/>
      <c r="BU676" s="53"/>
      <c r="BV676" s="53"/>
    </row>
    <row r="677" spans="1:74" ht="15.75" customHeight="1" x14ac:dyDescent="0.1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 s="53"/>
      <c r="BN677" s="53"/>
      <c r="BO677" s="53"/>
      <c r="BP677" s="53"/>
      <c r="BQ677" s="53"/>
      <c r="BR677" s="53"/>
      <c r="BS677" s="53"/>
      <c r="BT677" s="53"/>
      <c r="BU677" s="53"/>
      <c r="BV677" s="53"/>
    </row>
    <row r="678" spans="1:74" ht="15.75" customHeight="1" x14ac:dyDescent="0.1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 s="53"/>
      <c r="BN678" s="53"/>
      <c r="BO678" s="53"/>
      <c r="BP678" s="53"/>
      <c r="BQ678" s="53"/>
      <c r="BR678" s="53"/>
      <c r="BS678" s="53"/>
      <c r="BT678" s="53"/>
      <c r="BU678" s="53"/>
      <c r="BV678" s="53"/>
    </row>
    <row r="679" spans="1:74" ht="15.75" customHeight="1" x14ac:dyDescent="0.1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 s="53"/>
      <c r="BN679" s="53"/>
      <c r="BO679" s="53"/>
      <c r="BP679" s="53"/>
      <c r="BQ679" s="53"/>
      <c r="BR679" s="53"/>
      <c r="BS679" s="53"/>
      <c r="BT679" s="53"/>
      <c r="BU679" s="53"/>
      <c r="BV679" s="53"/>
    </row>
    <row r="680" spans="1:74" ht="15.75" customHeight="1" x14ac:dyDescent="0.1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 s="53"/>
      <c r="BN680" s="53"/>
      <c r="BO680" s="53"/>
      <c r="BP680" s="53"/>
      <c r="BQ680" s="53"/>
      <c r="BR680" s="53"/>
      <c r="BS680" s="53"/>
      <c r="BT680" s="53"/>
      <c r="BU680" s="53"/>
      <c r="BV680" s="53"/>
    </row>
    <row r="681" spans="1:74" ht="15.75" customHeight="1" x14ac:dyDescent="0.1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 s="53"/>
      <c r="BN681" s="53"/>
      <c r="BO681" s="53"/>
      <c r="BP681" s="53"/>
      <c r="BQ681" s="53"/>
      <c r="BR681" s="53"/>
      <c r="BS681" s="53"/>
      <c r="BT681" s="53"/>
      <c r="BU681" s="53"/>
      <c r="BV681" s="53"/>
    </row>
    <row r="682" spans="1:74" ht="15.75" customHeight="1" x14ac:dyDescent="0.1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 s="53"/>
      <c r="BN682" s="53"/>
      <c r="BO682" s="53"/>
      <c r="BP682" s="53"/>
      <c r="BQ682" s="53"/>
      <c r="BR682" s="53"/>
      <c r="BS682" s="53"/>
      <c r="BT682" s="53"/>
      <c r="BU682" s="53"/>
      <c r="BV682" s="53"/>
    </row>
    <row r="683" spans="1:74" ht="15.75" customHeight="1" x14ac:dyDescent="0.1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 s="53"/>
      <c r="BN683" s="53"/>
      <c r="BO683" s="53"/>
      <c r="BP683" s="53"/>
      <c r="BQ683" s="53"/>
      <c r="BR683" s="53"/>
      <c r="BS683" s="53"/>
      <c r="BT683" s="53"/>
      <c r="BU683" s="53"/>
      <c r="BV683" s="53"/>
    </row>
    <row r="684" spans="1:74" ht="15.75" customHeight="1" x14ac:dyDescent="0.1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 s="53"/>
      <c r="BN684" s="53"/>
      <c r="BO684" s="53"/>
      <c r="BP684" s="53"/>
      <c r="BQ684" s="53"/>
      <c r="BR684" s="53"/>
      <c r="BS684" s="53"/>
      <c r="BT684" s="53"/>
      <c r="BU684" s="53"/>
      <c r="BV684" s="53"/>
    </row>
    <row r="685" spans="1:74" ht="15.75" customHeight="1" x14ac:dyDescent="0.1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 s="53"/>
      <c r="BN685" s="53"/>
      <c r="BO685" s="53"/>
      <c r="BP685" s="53"/>
      <c r="BQ685" s="53"/>
      <c r="BR685" s="53"/>
      <c r="BS685" s="53"/>
      <c r="BT685" s="53"/>
      <c r="BU685" s="53"/>
      <c r="BV685" s="53"/>
    </row>
    <row r="686" spans="1:74" ht="15.75" customHeight="1" x14ac:dyDescent="0.1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 s="53"/>
      <c r="BN686" s="53"/>
      <c r="BO686" s="53"/>
      <c r="BP686" s="53"/>
      <c r="BQ686" s="53"/>
      <c r="BR686" s="53"/>
      <c r="BS686" s="53"/>
      <c r="BT686" s="53"/>
      <c r="BU686" s="53"/>
      <c r="BV686" s="53"/>
    </row>
    <row r="687" spans="1:74" ht="15.75" customHeight="1" x14ac:dyDescent="0.1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 s="53"/>
      <c r="BN687" s="53"/>
      <c r="BO687" s="53"/>
      <c r="BP687" s="53"/>
      <c r="BQ687" s="53"/>
      <c r="BR687" s="53"/>
      <c r="BS687" s="53"/>
      <c r="BT687" s="53"/>
      <c r="BU687" s="53"/>
      <c r="BV687" s="53"/>
    </row>
    <row r="688" spans="1:74" ht="15.75" customHeight="1" x14ac:dyDescent="0.1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 s="53"/>
      <c r="BN688" s="53"/>
      <c r="BO688" s="53"/>
      <c r="BP688" s="53"/>
      <c r="BQ688" s="53"/>
      <c r="BR688" s="53"/>
      <c r="BS688" s="53"/>
      <c r="BT688" s="53"/>
      <c r="BU688" s="53"/>
      <c r="BV688" s="53"/>
    </row>
    <row r="689" spans="1:74" ht="15.75" customHeight="1" x14ac:dyDescent="0.1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 s="53"/>
      <c r="BN689" s="53"/>
      <c r="BO689" s="53"/>
      <c r="BP689" s="53"/>
      <c r="BQ689" s="53"/>
      <c r="BR689" s="53"/>
      <c r="BS689" s="53"/>
      <c r="BT689" s="53"/>
      <c r="BU689" s="53"/>
      <c r="BV689" s="53"/>
    </row>
    <row r="690" spans="1:74" ht="15.75" customHeight="1" x14ac:dyDescent="0.1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 s="53"/>
      <c r="BN690" s="53"/>
      <c r="BO690" s="53"/>
      <c r="BP690" s="53"/>
      <c r="BQ690" s="53"/>
      <c r="BR690" s="53"/>
      <c r="BS690" s="53"/>
      <c r="BT690" s="53"/>
      <c r="BU690" s="53"/>
      <c r="BV690" s="53"/>
    </row>
    <row r="691" spans="1:74" ht="15.75" customHeight="1" x14ac:dyDescent="0.1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 s="53"/>
      <c r="BN691" s="53"/>
      <c r="BO691" s="53"/>
      <c r="BP691" s="53"/>
      <c r="BQ691" s="53"/>
      <c r="BR691" s="53"/>
      <c r="BS691" s="53"/>
      <c r="BT691" s="53"/>
      <c r="BU691" s="53"/>
      <c r="BV691" s="53"/>
    </row>
    <row r="692" spans="1:74" ht="15.75" customHeight="1" x14ac:dyDescent="0.1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 s="53"/>
      <c r="BN692" s="53"/>
      <c r="BO692" s="53"/>
      <c r="BP692" s="53"/>
      <c r="BQ692" s="53"/>
      <c r="BR692" s="53"/>
      <c r="BS692" s="53"/>
      <c r="BT692" s="53"/>
      <c r="BU692" s="53"/>
      <c r="BV692" s="53"/>
    </row>
    <row r="693" spans="1:74" ht="15.75" customHeight="1" x14ac:dyDescent="0.1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 s="53"/>
      <c r="BN693" s="53"/>
      <c r="BO693" s="53"/>
      <c r="BP693" s="53"/>
      <c r="BQ693" s="53"/>
      <c r="BR693" s="53"/>
      <c r="BS693" s="53"/>
      <c r="BT693" s="53"/>
      <c r="BU693" s="53"/>
      <c r="BV693" s="53"/>
    </row>
    <row r="694" spans="1:74" ht="15.75" customHeight="1" x14ac:dyDescent="0.1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 s="53"/>
      <c r="BN694" s="53"/>
      <c r="BO694" s="53"/>
      <c r="BP694" s="53"/>
      <c r="BQ694" s="53"/>
      <c r="BR694" s="53"/>
      <c r="BS694" s="53"/>
      <c r="BT694" s="53"/>
      <c r="BU694" s="53"/>
      <c r="BV694" s="53"/>
    </row>
    <row r="695" spans="1:74" ht="15.75" customHeight="1" x14ac:dyDescent="0.1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 s="53"/>
      <c r="BN695" s="53"/>
      <c r="BO695" s="53"/>
      <c r="BP695" s="53"/>
      <c r="BQ695" s="53"/>
      <c r="BR695" s="53"/>
      <c r="BS695" s="53"/>
      <c r="BT695" s="53"/>
      <c r="BU695" s="53"/>
      <c r="BV695" s="53"/>
    </row>
    <row r="696" spans="1:74" ht="15.75" customHeight="1" x14ac:dyDescent="0.1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 s="53"/>
      <c r="BN696" s="53"/>
      <c r="BO696" s="53"/>
      <c r="BP696" s="53"/>
      <c r="BQ696" s="53"/>
      <c r="BR696" s="53"/>
      <c r="BS696" s="53"/>
      <c r="BT696" s="53"/>
      <c r="BU696" s="53"/>
      <c r="BV696" s="53"/>
    </row>
    <row r="697" spans="1:74" ht="15.75" customHeight="1" x14ac:dyDescent="0.1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 s="53"/>
      <c r="BN697" s="53"/>
      <c r="BO697" s="53"/>
      <c r="BP697" s="53"/>
      <c r="BQ697" s="53"/>
      <c r="BR697" s="53"/>
      <c r="BS697" s="53"/>
      <c r="BT697" s="53"/>
      <c r="BU697" s="53"/>
      <c r="BV697" s="53"/>
    </row>
    <row r="698" spans="1:74" ht="15.75" customHeight="1" x14ac:dyDescent="0.1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 s="53"/>
      <c r="BN698" s="53"/>
      <c r="BO698" s="53"/>
      <c r="BP698" s="53"/>
      <c r="BQ698" s="53"/>
      <c r="BR698" s="53"/>
      <c r="BS698" s="53"/>
      <c r="BT698" s="53"/>
      <c r="BU698" s="53"/>
      <c r="BV698" s="53"/>
    </row>
    <row r="699" spans="1:74" ht="15.75" customHeight="1" x14ac:dyDescent="0.1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 s="53"/>
      <c r="BN699" s="53"/>
      <c r="BO699" s="53"/>
      <c r="BP699" s="53"/>
      <c r="BQ699" s="53"/>
      <c r="BR699" s="53"/>
      <c r="BS699" s="53"/>
      <c r="BT699" s="53"/>
      <c r="BU699" s="53"/>
      <c r="BV699" s="53"/>
    </row>
    <row r="700" spans="1:74" ht="15.75" customHeight="1" x14ac:dyDescent="0.1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 s="53"/>
      <c r="BN700" s="53"/>
      <c r="BO700" s="53"/>
      <c r="BP700" s="53"/>
      <c r="BQ700" s="53"/>
      <c r="BR700" s="53"/>
      <c r="BS700" s="53"/>
      <c r="BT700" s="53"/>
      <c r="BU700" s="53"/>
      <c r="BV700" s="53"/>
    </row>
    <row r="701" spans="1:74" ht="15.75" customHeight="1" x14ac:dyDescent="0.1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 s="53"/>
      <c r="BN701" s="53"/>
      <c r="BO701" s="53"/>
      <c r="BP701" s="53"/>
      <c r="BQ701" s="53"/>
      <c r="BR701" s="53"/>
      <c r="BS701" s="53"/>
      <c r="BT701" s="53"/>
      <c r="BU701" s="53"/>
      <c r="BV701" s="53"/>
    </row>
    <row r="702" spans="1:74" ht="15.75" customHeight="1" x14ac:dyDescent="0.1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 s="53"/>
      <c r="BN702" s="53"/>
      <c r="BO702" s="53"/>
      <c r="BP702" s="53"/>
      <c r="BQ702" s="53"/>
      <c r="BR702" s="53"/>
      <c r="BS702" s="53"/>
      <c r="BT702" s="53"/>
      <c r="BU702" s="53"/>
      <c r="BV702" s="53"/>
    </row>
    <row r="703" spans="1:74" ht="15.75" customHeight="1" x14ac:dyDescent="0.1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 s="53"/>
      <c r="BN703" s="53"/>
      <c r="BO703" s="53"/>
      <c r="BP703" s="53"/>
      <c r="BQ703" s="53"/>
      <c r="BR703" s="53"/>
      <c r="BS703" s="53"/>
      <c r="BT703" s="53"/>
      <c r="BU703" s="53"/>
      <c r="BV703" s="53"/>
    </row>
    <row r="704" spans="1:74" ht="15.75" customHeight="1" x14ac:dyDescent="0.1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 s="53"/>
      <c r="BN704" s="53"/>
      <c r="BO704" s="53"/>
      <c r="BP704" s="53"/>
      <c r="BQ704" s="53"/>
      <c r="BR704" s="53"/>
      <c r="BS704" s="53"/>
      <c r="BT704" s="53"/>
      <c r="BU704" s="53"/>
      <c r="BV704" s="53"/>
    </row>
    <row r="705" spans="1:74" ht="15.75" customHeight="1" x14ac:dyDescent="0.1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 s="53"/>
      <c r="BN705" s="53"/>
      <c r="BO705" s="53"/>
      <c r="BP705" s="53"/>
      <c r="BQ705" s="53"/>
      <c r="BR705" s="53"/>
      <c r="BS705" s="53"/>
      <c r="BT705" s="53"/>
      <c r="BU705" s="53"/>
      <c r="BV705" s="53"/>
    </row>
    <row r="706" spans="1:74" ht="15.75" customHeight="1" x14ac:dyDescent="0.1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 s="53"/>
      <c r="BN706" s="53"/>
      <c r="BO706" s="53"/>
      <c r="BP706" s="53"/>
      <c r="BQ706" s="53"/>
      <c r="BR706" s="53"/>
      <c r="BS706" s="53"/>
      <c r="BT706" s="53"/>
      <c r="BU706" s="53"/>
      <c r="BV706" s="53"/>
    </row>
    <row r="707" spans="1:74" ht="15.75" customHeight="1" x14ac:dyDescent="0.1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 s="53"/>
      <c r="BN707" s="53"/>
      <c r="BO707" s="53"/>
      <c r="BP707" s="53"/>
      <c r="BQ707" s="53"/>
      <c r="BR707" s="53"/>
      <c r="BS707" s="53"/>
      <c r="BT707" s="53"/>
      <c r="BU707" s="53"/>
      <c r="BV707" s="53"/>
    </row>
    <row r="708" spans="1:74" ht="15.75" customHeight="1" x14ac:dyDescent="0.1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 s="53"/>
      <c r="BN708" s="53"/>
      <c r="BO708" s="53"/>
      <c r="BP708" s="53"/>
      <c r="BQ708" s="53"/>
      <c r="BR708" s="53"/>
      <c r="BS708" s="53"/>
      <c r="BT708" s="53"/>
      <c r="BU708" s="53"/>
      <c r="BV708" s="53"/>
    </row>
    <row r="709" spans="1:74" ht="15.75" customHeight="1" x14ac:dyDescent="0.1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 s="53"/>
      <c r="BN709" s="53"/>
      <c r="BO709" s="53"/>
      <c r="BP709" s="53"/>
      <c r="BQ709" s="53"/>
      <c r="BR709" s="53"/>
      <c r="BS709" s="53"/>
      <c r="BT709" s="53"/>
      <c r="BU709" s="53"/>
      <c r="BV709" s="53"/>
    </row>
    <row r="710" spans="1:74" ht="15.75" customHeight="1" x14ac:dyDescent="0.1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 s="53"/>
      <c r="BN710" s="53"/>
      <c r="BO710" s="53"/>
      <c r="BP710" s="53"/>
      <c r="BQ710" s="53"/>
      <c r="BR710" s="53"/>
      <c r="BS710" s="53"/>
      <c r="BT710" s="53"/>
      <c r="BU710" s="53"/>
      <c r="BV710" s="53"/>
    </row>
    <row r="711" spans="1:74" ht="15.75" customHeight="1" x14ac:dyDescent="0.1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 s="53"/>
      <c r="BN711" s="53"/>
      <c r="BO711" s="53"/>
      <c r="BP711" s="53"/>
      <c r="BQ711" s="53"/>
      <c r="BR711" s="53"/>
      <c r="BS711" s="53"/>
      <c r="BT711" s="53"/>
      <c r="BU711" s="53"/>
      <c r="BV711" s="53"/>
    </row>
    <row r="712" spans="1:74" ht="15.75" customHeight="1" x14ac:dyDescent="0.1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 s="53"/>
      <c r="BN712" s="53"/>
      <c r="BO712" s="53"/>
      <c r="BP712" s="53"/>
      <c r="BQ712" s="53"/>
      <c r="BR712" s="53"/>
      <c r="BS712" s="53"/>
      <c r="BT712" s="53"/>
      <c r="BU712" s="53"/>
      <c r="BV712" s="53"/>
    </row>
    <row r="713" spans="1:74" ht="15.75" customHeight="1" x14ac:dyDescent="0.1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 s="53"/>
      <c r="BN713" s="53"/>
      <c r="BO713" s="53"/>
      <c r="BP713" s="53"/>
      <c r="BQ713" s="53"/>
      <c r="BR713" s="53"/>
      <c r="BS713" s="53"/>
      <c r="BT713" s="53"/>
      <c r="BU713" s="53"/>
      <c r="BV713" s="53"/>
    </row>
    <row r="714" spans="1:74" ht="15.75" customHeight="1" x14ac:dyDescent="0.1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 s="53"/>
      <c r="BN714" s="53"/>
      <c r="BO714" s="53"/>
      <c r="BP714" s="53"/>
      <c r="BQ714" s="53"/>
      <c r="BR714" s="53"/>
      <c r="BS714" s="53"/>
      <c r="BT714" s="53"/>
      <c r="BU714" s="53"/>
      <c r="BV714" s="53"/>
    </row>
    <row r="715" spans="1:74" ht="15.75" customHeight="1" x14ac:dyDescent="0.1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 s="53"/>
      <c r="BN715" s="53"/>
      <c r="BO715" s="53"/>
      <c r="BP715" s="53"/>
      <c r="BQ715" s="53"/>
      <c r="BR715" s="53"/>
      <c r="BS715" s="53"/>
      <c r="BT715" s="53"/>
      <c r="BU715" s="53"/>
      <c r="BV715" s="53"/>
    </row>
    <row r="716" spans="1:74" ht="15.75" customHeight="1" x14ac:dyDescent="0.1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 s="53"/>
      <c r="BN716" s="53"/>
      <c r="BO716" s="53"/>
      <c r="BP716" s="53"/>
      <c r="BQ716" s="53"/>
      <c r="BR716" s="53"/>
      <c r="BS716" s="53"/>
      <c r="BT716" s="53"/>
      <c r="BU716" s="53"/>
      <c r="BV716" s="53"/>
    </row>
    <row r="717" spans="1:74" ht="15.75" customHeight="1" x14ac:dyDescent="0.1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 s="53"/>
      <c r="BN717" s="53"/>
      <c r="BO717" s="53"/>
      <c r="BP717" s="53"/>
      <c r="BQ717" s="53"/>
      <c r="BR717" s="53"/>
      <c r="BS717" s="53"/>
      <c r="BT717" s="53"/>
      <c r="BU717" s="53"/>
      <c r="BV717" s="53"/>
    </row>
    <row r="718" spans="1:74" ht="15.75" customHeight="1" x14ac:dyDescent="0.1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 s="53"/>
      <c r="BN718" s="53"/>
      <c r="BO718" s="53"/>
      <c r="BP718" s="53"/>
      <c r="BQ718" s="53"/>
      <c r="BR718" s="53"/>
      <c r="BS718" s="53"/>
      <c r="BT718" s="53"/>
      <c r="BU718" s="53"/>
      <c r="BV718" s="53"/>
    </row>
    <row r="719" spans="1:74" ht="15.75" customHeight="1" x14ac:dyDescent="0.1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 s="53"/>
      <c r="BN719" s="53"/>
      <c r="BO719" s="53"/>
      <c r="BP719" s="53"/>
      <c r="BQ719" s="53"/>
      <c r="BR719" s="53"/>
      <c r="BS719" s="53"/>
      <c r="BT719" s="53"/>
      <c r="BU719" s="53"/>
      <c r="BV719" s="53"/>
    </row>
    <row r="720" spans="1:74" ht="15.75" customHeight="1" x14ac:dyDescent="0.1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 s="53"/>
      <c r="BN720" s="53"/>
      <c r="BO720" s="53"/>
      <c r="BP720" s="53"/>
      <c r="BQ720" s="53"/>
      <c r="BR720" s="53"/>
      <c r="BS720" s="53"/>
      <c r="BT720" s="53"/>
      <c r="BU720" s="53"/>
      <c r="BV720" s="53"/>
    </row>
    <row r="721" spans="1:74" ht="15.75" customHeight="1" x14ac:dyDescent="0.1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 s="53"/>
      <c r="BN721" s="53"/>
      <c r="BO721" s="53"/>
      <c r="BP721" s="53"/>
      <c r="BQ721" s="53"/>
      <c r="BR721" s="53"/>
      <c r="BS721" s="53"/>
      <c r="BT721" s="53"/>
      <c r="BU721" s="53"/>
      <c r="BV721" s="53"/>
    </row>
    <row r="722" spans="1:74" ht="15.75" customHeight="1" x14ac:dyDescent="0.1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 s="53"/>
      <c r="BN722" s="53"/>
      <c r="BO722" s="53"/>
      <c r="BP722" s="53"/>
      <c r="BQ722" s="53"/>
      <c r="BR722" s="53"/>
      <c r="BS722" s="53"/>
      <c r="BT722" s="53"/>
      <c r="BU722" s="53"/>
      <c r="BV722" s="53"/>
    </row>
    <row r="723" spans="1:74" ht="15.75" customHeight="1" x14ac:dyDescent="0.1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 s="53"/>
      <c r="BN723" s="53"/>
      <c r="BO723" s="53"/>
      <c r="BP723" s="53"/>
      <c r="BQ723" s="53"/>
      <c r="BR723" s="53"/>
      <c r="BS723" s="53"/>
      <c r="BT723" s="53"/>
      <c r="BU723" s="53"/>
      <c r="BV723" s="53"/>
    </row>
    <row r="724" spans="1:74" ht="15.75" customHeight="1" x14ac:dyDescent="0.1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 s="53"/>
      <c r="BN724" s="53"/>
      <c r="BO724" s="53"/>
      <c r="BP724" s="53"/>
      <c r="BQ724" s="53"/>
      <c r="BR724" s="53"/>
      <c r="BS724" s="53"/>
      <c r="BT724" s="53"/>
      <c r="BU724" s="53"/>
      <c r="BV724" s="53"/>
    </row>
    <row r="725" spans="1:74" ht="15.75" customHeight="1" x14ac:dyDescent="0.1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 s="53"/>
      <c r="BN725" s="53"/>
      <c r="BO725" s="53"/>
      <c r="BP725" s="53"/>
      <c r="BQ725" s="53"/>
      <c r="BR725" s="53"/>
      <c r="BS725" s="53"/>
      <c r="BT725" s="53"/>
      <c r="BU725" s="53"/>
      <c r="BV725" s="53"/>
    </row>
    <row r="726" spans="1:74" ht="15.75" customHeight="1" x14ac:dyDescent="0.1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 s="53"/>
      <c r="BN726" s="53"/>
      <c r="BO726" s="53"/>
      <c r="BP726" s="53"/>
      <c r="BQ726" s="53"/>
      <c r="BR726" s="53"/>
      <c r="BS726" s="53"/>
      <c r="BT726" s="53"/>
      <c r="BU726" s="53"/>
      <c r="BV726" s="53"/>
    </row>
    <row r="727" spans="1:74" ht="15.75" customHeight="1" x14ac:dyDescent="0.1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 s="53"/>
      <c r="BN727" s="53"/>
      <c r="BO727" s="53"/>
      <c r="BP727" s="53"/>
      <c r="BQ727" s="53"/>
      <c r="BR727" s="53"/>
      <c r="BS727" s="53"/>
      <c r="BT727" s="53"/>
      <c r="BU727" s="53"/>
      <c r="BV727" s="53"/>
    </row>
    <row r="728" spans="1:74" ht="15.75" customHeight="1" x14ac:dyDescent="0.1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 s="53"/>
      <c r="BN728" s="53"/>
      <c r="BO728" s="53"/>
      <c r="BP728" s="53"/>
      <c r="BQ728" s="53"/>
      <c r="BR728" s="53"/>
      <c r="BS728" s="53"/>
      <c r="BT728" s="53"/>
      <c r="BU728" s="53"/>
      <c r="BV728" s="53"/>
    </row>
    <row r="729" spans="1:74" ht="15.75" customHeight="1" x14ac:dyDescent="0.1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 s="53"/>
      <c r="BN729" s="53"/>
      <c r="BO729" s="53"/>
      <c r="BP729" s="53"/>
      <c r="BQ729" s="53"/>
      <c r="BR729" s="53"/>
      <c r="BS729" s="53"/>
      <c r="BT729" s="53"/>
      <c r="BU729" s="53"/>
      <c r="BV729" s="53"/>
    </row>
    <row r="730" spans="1:74" ht="15.75" customHeight="1" x14ac:dyDescent="0.1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 s="53"/>
      <c r="BN730" s="53"/>
      <c r="BO730" s="53"/>
      <c r="BP730" s="53"/>
      <c r="BQ730" s="53"/>
      <c r="BR730" s="53"/>
      <c r="BS730" s="53"/>
      <c r="BT730" s="53"/>
      <c r="BU730" s="53"/>
      <c r="BV730" s="53"/>
    </row>
    <row r="731" spans="1:74" ht="15.75" customHeight="1" x14ac:dyDescent="0.1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 s="53"/>
      <c r="BN731" s="53"/>
      <c r="BO731" s="53"/>
      <c r="BP731" s="53"/>
      <c r="BQ731" s="53"/>
      <c r="BR731" s="53"/>
      <c r="BS731" s="53"/>
      <c r="BT731" s="53"/>
      <c r="BU731" s="53"/>
      <c r="BV731" s="53"/>
    </row>
    <row r="732" spans="1:74" ht="15.75" customHeight="1" x14ac:dyDescent="0.1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 s="53"/>
      <c r="BN732" s="53"/>
      <c r="BO732" s="53"/>
      <c r="BP732" s="53"/>
      <c r="BQ732" s="53"/>
      <c r="BR732" s="53"/>
      <c r="BS732" s="53"/>
      <c r="BT732" s="53"/>
      <c r="BU732" s="53"/>
      <c r="BV732" s="53"/>
    </row>
    <row r="733" spans="1:74" ht="15.75" customHeight="1" x14ac:dyDescent="0.1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 s="53"/>
      <c r="BN733" s="53"/>
      <c r="BO733" s="53"/>
      <c r="BP733" s="53"/>
      <c r="BQ733" s="53"/>
      <c r="BR733" s="53"/>
      <c r="BS733" s="53"/>
      <c r="BT733" s="53"/>
      <c r="BU733" s="53"/>
      <c r="BV733" s="53"/>
    </row>
    <row r="734" spans="1:74" ht="15.75" customHeight="1" x14ac:dyDescent="0.1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53"/>
      <c r="BS734" s="53"/>
      <c r="BT734" s="53"/>
      <c r="BU734" s="53"/>
      <c r="BV734" s="53"/>
    </row>
    <row r="735" spans="1:74" ht="15.75" customHeight="1" x14ac:dyDescent="0.1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53"/>
      <c r="BS735" s="53"/>
      <c r="BT735" s="53"/>
      <c r="BU735" s="53"/>
      <c r="BV735" s="53"/>
    </row>
    <row r="736" spans="1:74" ht="15.75" customHeight="1" x14ac:dyDescent="0.1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3"/>
      <c r="BS736" s="53"/>
      <c r="BT736" s="53"/>
      <c r="BU736" s="53"/>
      <c r="BV736" s="53"/>
    </row>
    <row r="737" spans="1:74" ht="15.75" customHeight="1" x14ac:dyDescent="0.1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 s="53"/>
      <c r="BN737" s="53"/>
      <c r="BO737" s="53"/>
      <c r="BP737" s="53"/>
      <c r="BQ737" s="53"/>
      <c r="BR737" s="53"/>
      <c r="BS737" s="53"/>
      <c r="BT737" s="53"/>
      <c r="BU737" s="53"/>
      <c r="BV737" s="53"/>
    </row>
    <row r="738" spans="1:74" ht="15.75" customHeight="1" x14ac:dyDescent="0.1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 s="53"/>
      <c r="BN738" s="53"/>
      <c r="BO738" s="53"/>
      <c r="BP738" s="53"/>
      <c r="BQ738" s="53"/>
      <c r="BR738" s="53"/>
      <c r="BS738" s="53"/>
      <c r="BT738" s="53"/>
      <c r="BU738" s="53"/>
      <c r="BV738" s="53"/>
    </row>
    <row r="739" spans="1:74" ht="15.75" customHeight="1" x14ac:dyDescent="0.1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 s="53"/>
      <c r="BN739" s="53"/>
      <c r="BO739" s="53"/>
      <c r="BP739" s="53"/>
      <c r="BQ739" s="53"/>
      <c r="BR739" s="53"/>
      <c r="BS739" s="53"/>
      <c r="BT739" s="53"/>
      <c r="BU739" s="53"/>
      <c r="BV739" s="53"/>
    </row>
    <row r="740" spans="1:74" ht="15.75" customHeight="1" x14ac:dyDescent="0.1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 s="53"/>
      <c r="BN740" s="53"/>
      <c r="BO740" s="53"/>
      <c r="BP740" s="53"/>
      <c r="BQ740" s="53"/>
      <c r="BR740" s="53"/>
      <c r="BS740" s="53"/>
      <c r="BT740" s="53"/>
      <c r="BU740" s="53"/>
      <c r="BV740" s="53"/>
    </row>
    <row r="741" spans="1:74" ht="15.75" customHeight="1" x14ac:dyDescent="0.1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 s="53"/>
      <c r="BN741" s="53"/>
      <c r="BO741" s="53"/>
      <c r="BP741" s="53"/>
      <c r="BQ741" s="53"/>
      <c r="BR741" s="53"/>
      <c r="BS741" s="53"/>
      <c r="BT741" s="53"/>
      <c r="BU741" s="53"/>
      <c r="BV741" s="53"/>
    </row>
    <row r="742" spans="1:74" ht="15.75" customHeight="1" x14ac:dyDescent="0.1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 s="53"/>
      <c r="BN742" s="53"/>
      <c r="BO742" s="53"/>
      <c r="BP742" s="53"/>
      <c r="BQ742" s="53"/>
      <c r="BR742" s="53"/>
      <c r="BS742" s="53"/>
      <c r="BT742" s="53"/>
      <c r="BU742" s="53"/>
      <c r="BV742" s="53"/>
    </row>
    <row r="743" spans="1:74" ht="15.75" customHeight="1" x14ac:dyDescent="0.1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 s="53"/>
      <c r="BN743" s="53"/>
      <c r="BO743" s="53"/>
      <c r="BP743" s="53"/>
      <c r="BQ743" s="53"/>
      <c r="BR743" s="53"/>
      <c r="BS743" s="53"/>
      <c r="BT743" s="53"/>
      <c r="BU743" s="53"/>
      <c r="BV743" s="53"/>
    </row>
    <row r="744" spans="1:74" ht="15.75" customHeight="1" x14ac:dyDescent="0.1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 s="53"/>
      <c r="BN744" s="53"/>
      <c r="BO744" s="53"/>
      <c r="BP744" s="53"/>
      <c r="BQ744" s="53"/>
      <c r="BR744" s="53"/>
      <c r="BS744" s="53"/>
      <c r="BT744" s="53"/>
      <c r="BU744" s="53"/>
      <c r="BV744" s="53"/>
    </row>
    <row r="745" spans="1:74" ht="15.75" customHeight="1" x14ac:dyDescent="0.1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 s="53"/>
      <c r="BN745" s="53"/>
      <c r="BO745" s="53"/>
      <c r="BP745" s="53"/>
      <c r="BQ745" s="53"/>
      <c r="BR745" s="53"/>
      <c r="BS745" s="53"/>
      <c r="BT745" s="53"/>
      <c r="BU745" s="53"/>
      <c r="BV745" s="53"/>
    </row>
    <row r="746" spans="1:74" ht="15.75" customHeight="1" x14ac:dyDescent="0.1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 s="53"/>
      <c r="BN746" s="53"/>
      <c r="BO746" s="53"/>
      <c r="BP746" s="53"/>
      <c r="BQ746" s="53"/>
      <c r="BR746" s="53"/>
      <c r="BS746" s="53"/>
      <c r="BT746" s="53"/>
      <c r="BU746" s="53"/>
      <c r="BV746" s="53"/>
    </row>
    <row r="747" spans="1:74" ht="15.75" customHeight="1" x14ac:dyDescent="0.1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 s="53"/>
      <c r="BN747" s="53"/>
      <c r="BO747" s="53"/>
      <c r="BP747" s="53"/>
      <c r="BQ747" s="53"/>
      <c r="BR747" s="53"/>
      <c r="BS747" s="53"/>
      <c r="BT747" s="53"/>
      <c r="BU747" s="53"/>
      <c r="BV747" s="53"/>
    </row>
    <row r="748" spans="1:74" ht="15.75" customHeight="1" x14ac:dyDescent="0.1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 s="53"/>
      <c r="BN748" s="53"/>
      <c r="BO748" s="53"/>
      <c r="BP748" s="53"/>
      <c r="BQ748" s="53"/>
      <c r="BR748" s="53"/>
      <c r="BS748" s="53"/>
      <c r="BT748" s="53"/>
      <c r="BU748" s="53"/>
      <c r="BV748" s="53"/>
    </row>
    <row r="749" spans="1:74" ht="15.75" customHeight="1" x14ac:dyDescent="0.1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 s="53"/>
      <c r="BN749" s="53"/>
      <c r="BO749" s="53"/>
      <c r="BP749" s="53"/>
      <c r="BQ749" s="53"/>
      <c r="BR749" s="53"/>
      <c r="BS749" s="53"/>
      <c r="BT749" s="53"/>
      <c r="BU749" s="53"/>
      <c r="BV749" s="53"/>
    </row>
    <row r="750" spans="1:74" ht="15.75" customHeight="1" x14ac:dyDescent="0.1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 s="53"/>
      <c r="BN750" s="53"/>
      <c r="BO750" s="53"/>
      <c r="BP750" s="53"/>
      <c r="BQ750" s="53"/>
      <c r="BR750" s="53"/>
      <c r="BS750" s="53"/>
      <c r="BT750" s="53"/>
      <c r="BU750" s="53"/>
      <c r="BV750" s="53"/>
    </row>
    <row r="751" spans="1:74" ht="15.75" customHeight="1" x14ac:dyDescent="0.1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 s="53"/>
      <c r="BN751" s="53"/>
      <c r="BO751" s="53"/>
      <c r="BP751" s="53"/>
      <c r="BQ751" s="53"/>
      <c r="BR751" s="53"/>
      <c r="BS751" s="53"/>
      <c r="BT751" s="53"/>
      <c r="BU751" s="53"/>
      <c r="BV751" s="53"/>
    </row>
    <row r="752" spans="1:74" ht="15.75" customHeight="1" x14ac:dyDescent="0.1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53"/>
      <c r="BS752" s="53"/>
      <c r="BT752" s="53"/>
      <c r="BU752" s="53"/>
      <c r="BV752" s="53"/>
    </row>
    <row r="753" spans="1:74" ht="15.75" customHeight="1" x14ac:dyDescent="0.1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53"/>
      <c r="BS753" s="53"/>
      <c r="BT753" s="53"/>
      <c r="BU753" s="53"/>
      <c r="BV753" s="53"/>
    </row>
    <row r="754" spans="1:74" ht="15.75" customHeight="1" x14ac:dyDescent="0.1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53"/>
      <c r="BS754" s="53"/>
      <c r="BT754" s="53"/>
      <c r="BU754" s="53"/>
      <c r="BV754" s="53"/>
    </row>
    <row r="755" spans="1:74" ht="15.75" customHeight="1" x14ac:dyDescent="0.1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53"/>
      <c r="BS755" s="53"/>
      <c r="BT755" s="53"/>
      <c r="BU755" s="53"/>
      <c r="BV755" s="53"/>
    </row>
    <row r="756" spans="1:74" ht="15.75" customHeight="1" x14ac:dyDescent="0.1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53"/>
      <c r="BS756" s="53"/>
      <c r="BT756" s="53"/>
      <c r="BU756" s="53"/>
      <c r="BV756" s="53"/>
    </row>
    <row r="757" spans="1:74" ht="15.75" customHeight="1" x14ac:dyDescent="0.1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53"/>
      <c r="BS757" s="53"/>
      <c r="BT757" s="53"/>
      <c r="BU757" s="53"/>
      <c r="BV757" s="53"/>
    </row>
    <row r="758" spans="1:74" ht="15.75" customHeight="1" x14ac:dyDescent="0.1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53"/>
      <c r="BS758" s="53"/>
      <c r="BT758" s="53"/>
      <c r="BU758" s="53"/>
      <c r="BV758" s="53"/>
    </row>
    <row r="759" spans="1:74" ht="15.75" customHeight="1" x14ac:dyDescent="0.1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53"/>
      <c r="BS759" s="53"/>
      <c r="BT759" s="53"/>
      <c r="BU759" s="53"/>
      <c r="BV759" s="53"/>
    </row>
    <row r="760" spans="1:74" ht="15.75" customHeight="1" x14ac:dyDescent="0.1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 s="53"/>
      <c r="BN760" s="53"/>
      <c r="BO760" s="53"/>
      <c r="BP760" s="53"/>
      <c r="BQ760" s="53"/>
      <c r="BR760" s="53"/>
      <c r="BS760" s="53"/>
      <c r="BT760" s="53"/>
      <c r="BU760" s="53"/>
      <c r="BV760" s="53"/>
    </row>
    <row r="761" spans="1:74" ht="15.75" customHeight="1" x14ac:dyDescent="0.1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53"/>
      <c r="BS761" s="53"/>
      <c r="BT761" s="53"/>
      <c r="BU761" s="53"/>
      <c r="BV761" s="53"/>
    </row>
    <row r="762" spans="1:74" ht="15.75" customHeight="1" x14ac:dyDescent="0.1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53"/>
      <c r="BS762" s="53"/>
      <c r="BT762" s="53"/>
      <c r="BU762" s="53"/>
      <c r="BV762" s="53"/>
    </row>
    <row r="763" spans="1:74" ht="15.75" customHeight="1" x14ac:dyDescent="0.1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53"/>
      <c r="BS763" s="53"/>
      <c r="BT763" s="53"/>
      <c r="BU763" s="53"/>
      <c r="BV763" s="53"/>
    </row>
    <row r="764" spans="1:74" ht="15.75" customHeight="1" x14ac:dyDescent="0.1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3"/>
      <c r="BS764" s="53"/>
      <c r="BT764" s="53"/>
      <c r="BU764" s="53"/>
      <c r="BV764" s="53"/>
    </row>
    <row r="765" spans="1:74" ht="15.75" customHeight="1" x14ac:dyDescent="0.1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3"/>
      <c r="BS765" s="53"/>
      <c r="BT765" s="53"/>
      <c r="BU765" s="53"/>
      <c r="BV765" s="53"/>
    </row>
    <row r="766" spans="1:74" ht="15.75" customHeight="1" x14ac:dyDescent="0.1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3"/>
      <c r="BS766" s="53"/>
      <c r="BT766" s="53"/>
      <c r="BU766" s="53"/>
      <c r="BV766" s="53"/>
    </row>
    <row r="767" spans="1:74" ht="15.75" customHeight="1" x14ac:dyDescent="0.1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53"/>
      <c r="BS767" s="53"/>
      <c r="BT767" s="53"/>
      <c r="BU767" s="53"/>
      <c r="BV767" s="53"/>
    </row>
    <row r="768" spans="1:74" ht="15.75" customHeight="1" x14ac:dyDescent="0.1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53"/>
      <c r="BS768" s="53"/>
      <c r="BT768" s="53"/>
      <c r="BU768" s="53"/>
      <c r="BV768" s="53"/>
    </row>
    <row r="769" spans="1:74" ht="15.75" customHeight="1" x14ac:dyDescent="0.1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3"/>
      <c r="BS769" s="53"/>
      <c r="BT769" s="53"/>
      <c r="BU769" s="53"/>
      <c r="BV769" s="53"/>
    </row>
    <row r="770" spans="1:74" ht="15.75" customHeight="1" x14ac:dyDescent="0.1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3"/>
      <c r="BS770" s="53"/>
      <c r="BT770" s="53"/>
      <c r="BU770" s="53"/>
      <c r="BV770" s="53"/>
    </row>
    <row r="771" spans="1:74" ht="15.75" customHeight="1" x14ac:dyDescent="0.1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3"/>
      <c r="BS771" s="53"/>
      <c r="BT771" s="53"/>
      <c r="BU771" s="53"/>
      <c r="BV771" s="53"/>
    </row>
    <row r="772" spans="1:74" ht="15.75" customHeight="1" x14ac:dyDescent="0.1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53"/>
      <c r="BS772" s="53"/>
      <c r="BT772" s="53"/>
      <c r="BU772" s="53"/>
      <c r="BV772" s="53"/>
    </row>
    <row r="773" spans="1:74" ht="15.75" customHeight="1" x14ac:dyDescent="0.1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3"/>
      <c r="BS773" s="53"/>
      <c r="BT773" s="53"/>
      <c r="BU773" s="53"/>
      <c r="BV773" s="53"/>
    </row>
    <row r="774" spans="1:74" ht="15.75" customHeight="1" x14ac:dyDescent="0.1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3"/>
      <c r="BS774" s="53"/>
      <c r="BT774" s="53"/>
      <c r="BU774" s="53"/>
      <c r="BV774" s="53"/>
    </row>
    <row r="775" spans="1:74" ht="15.75" customHeight="1" x14ac:dyDescent="0.1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3"/>
      <c r="BS775" s="53"/>
      <c r="BT775" s="53"/>
      <c r="BU775" s="53"/>
      <c r="BV775" s="53"/>
    </row>
    <row r="776" spans="1:74" ht="15.75" customHeight="1" x14ac:dyDescent="0.1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3"/>
      <c r="BS776" s="53"/>
      <c r="BT776" s="53"/>
      <c r="BU776" s="53"/>
      <c r="BV776" s="53"/>
    </row>
    <row r="777" spans="1:74" ht="15.75" customHeight="1" x14ac:dyDescent="0.1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3"/>
      <c r="BS777" s="53"/>
      <c r="BT777" s="53"/>
      <c r="BU777" s="53"/>
      <c r="BV777" s="53"/>
    </row>
    <row r="778" spans="1:74" ht="15.75" customHeight="1" x14ac:dyDescent="0.1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 s="53"/>
      <c r="BN778" s="53"/>
      <c r="BO778" s="53"/>
      <c r="BP778" s="53"/>
      <c r="BQ778" s="53"/>
      <c r="BR778" s="53"/>
      <c r="BS778" s="53"/>
      <c r="BT778" s="53"/>
      <c r="BU778" s="53"/>
      <c r="BV778" s="53"/>
    </row>
    <row r="779" spans="1:74" ht="15.75" customHeight="1" x14ac:dyDescent="0.1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3"/>
      <c r="BS779" s="53"/>
      <c r="BT779" s="53"/>
      <c r="BU779" s="53"/>
      <c r="BV779" s="53"/>
    </row>
    <row r="780" spans="1:74" ht="15.75" customHeight="1" x14ac:dyDescent="0.1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3"/>
      <c r="BS780" s="53"/>
      <c r="BT780" s="53"/>
      <c r="BU780" s="53"/>
      <c r="BV780" s="53"/>
    </row>
    <row r="781" spans="1:74" ht="15.75" customHeight="1" x14ac:dyDescent="0.1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3"/>
      <c r="BS781" s="53"/>
      <c r="BT781" s="53"/>
      <c r="BU781" s="53"/>
      <c r="BV781" s="53"/>
    </row>
    <row r="782" spans="1:74" ht="15.75" customHeight="1" x14ac:dyDescent="0.1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3"/>
      <c r="BS782" s="53"/>
      <c r="BT782" s="53"/>
      <c r="BU782" s="53"/>
      <c r="BV782" s="53"/>
    </row>
    <row r="783" spans="1:74" ht="15.75" customHeight="1" x14ac:dyDescent="0.1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3"/>
      <c r="BS783" s="53"/>
      <c r="BT783" s="53"/>
      <c r="BU783" s="53"/>
      <c r="BV783" s="53"/>
    </row>
    <row r="784" spans="1:74" ht="15.75" customHeight="1" x14ac:dyDescent="0.1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3"/>
      <c r="BS784" s="53"/>
      <c r="BT784" s="53"/>
      <c r="BU784" s="53"/>
      <c r="BV784" s="53"/>
    </row>
    <row r="785" spans="1:74" ht="15.75" customHeight="1" x14ac:dyDescent="0.1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53"/>
      <c r="BS785" s="53"/>
      <c r="BT785" s="53"/>
      <c r="BU785" s="53"/>
      <c r="BV785" s="53"/>
    </row>
    <row r="786" spans="1:74" ht="15.75" customHeight="1" x14ac:dyDescent="0.1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3"/>
      <c r="BS786" s="53"/>
      <c r="BT786" s="53"/>
      <c r="BU786" s="53"/>
      <c r="BV786" s="53"/>
    </row>
    <row r="787" spans="1:74" ht="15.75" customHeight="1" x14ac:dyDescent="0.1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3"/>
      <c r="BS787" s="53"/>
      <c r="BT787" s="53"/>
      <c r="BU787" s="53"/>
      <c r="BV787" s="53"/>
    </row>
    <row r="788" spans="1:74" ht="15.75" customHeight="1" x14ac:dyDescent="0.1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3"/>
      <c r="BS788" s="53"/>
      <c r="BT788" s="53"/>
      <c r="BU788" s="53"/>
      <c r="BV788" s="53"/>
    </row>
    <row r="789" spans="1:74" ht="15.75" customHeight="1" x14ac:dyDescent="0.1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3"/>
      <c r="BS789" s="53"/>
      <c r="BT789" s="53"/>
      <c r="BU789" s="53"/>
      <c r="BV789" s="53"/>
    </row>
    <row r="790" spans="1:74" ht="15.75" customHeight="1" x14ac:dyDescent="0.1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3"/>
      <c r="BS790" s="53"/>
      <c r="BT790" s="53"/>
      <c r="BU790" s="53"/>
      <c r="BV790" s="53"/>
    </row>
    <row r="791" spans="1:74" ht="15.75" customHeight="1" x14ac:dyDescent="0.1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3"/>
      <c r="BS791" s="53"/>
      <c r="BT791" s="53"/>
      <c r="BU791" s="53"/>
      <c r="BV791" s="53"/>
    </row>
    <row r="792" spans="1:74" ht="15.75" customHeight="1" x14ac:dyDescent="0.1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3"/>
      <c r="BS792" s="53"/>
      <c r="BT792" s="53"/>
      <c r="BU792" s="53"/>
      <c r="BV792" s="53"/>
    </row>
    <row r="793" spans="1:74" ht="15.75" customHeight="1" x14ac:dyDescent="0.1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3"/>
      <c r="BS793" s="53"/>
      <c r="BT793" s="53"/>
      <c r="BU793" s="53"/>
      <c r="BV793" s="53"/>
    </row>
    <row r="794" spans="1:74" ht="15.75" customHeight="1" x14ac:dyDescent="0.1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3"/>
      <c r="BS794" s="53"/>
      <c r="BT794" s="53"/>
      <c r="BU794" s="53"/>
      <c r="BV794" s="53"/>
    </row>
    <row r="795" spans="1:74" ht="15.75" customHeight="1" x14ac:dyDescent="0.1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53"/>
      <c r="BS795" s="53"/>
      <c r="BT795" s="53"/>
      <c r="BU795" s="53"/>
      <c r="BV795" s="53"/>
    </row>
    <row r="796" spans="1:74" ht="15.75" customHeight="1" x14ac:dyDescent="0.1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3"/>
      <c r="BS796" s="53"/>
      <c r="BT796" s="53"/>
      <c r="BU796" s="53"/>
      <c r="BV796" s="53"/>
    </row>
    <row r="797" spans="1:74" ht="15.75" customHeight="1" x14ac:dyDescent="0.1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3"/>
      <c r="BS797" s="53"/>
      <c r="BT797" s="53"/>
      <c r="BU797" s="53"/>
      <c r="BV797" s="53"/>
    </row>
    <row r="798" spans="1:74" ht="15.75" customHeight="1" x14ac:dyDescent="0.1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3"/>
      <c r="BS798" s="53"/>
      <c r="BT798" s="53"/>
      <c r="BU798" s="53"/>
      <c r="BV798" s="53"/>
    </row>
    <row r="799" spans="1:74" ht="15.75" customHeight="1" x14ac:dyDescent="0.1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3"/>
      <c r="BS799" s="53"/>
      <c r="BT799" s="53"/>
      <c r="BU799" s="53"/>
      <c r="BV799" s="53"/>
    </row>
    <row r="800" spans="1:74" ht="15.75" customHeight="1" x14ac:dyDescent="0.1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3"/>
      <c r="BS800" s="53"/>
      <c r="BT800" s="53"/>
      <c r="BU800" s="53"/>
      <c r="BV800" s="53"/>
    </row>
    <row r="801" spans="1:74" ht="15.75" customHeight="1" x14ac:dyDescent="0.1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3"/>
      <c r="BS801" s="53"/>
      <c r="BT801" s="53"/>
      <c r="BU801" s="53"/>
      <c r="BV801" s="53"/>
    </row>
    <row r="802" spans="1:74" ht="15.75" customHeight="1" x14ac:dyDescent="0.1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3"/>
      <c r="BS802" s="53"/>
      <c r="BT802" s="53"/>
      <c r="BU802" s="53"/>
      <c r="BV802" s="53"/>
    </row>
    <row r="803" spans="1:74" ht="15.75" customHeight="1" x14ac:dyDescent="0.1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3"/>
      <c r="BS803" s="53"/>
      <c r="BT803" s="53"/>
      <c r="BU803" s="53"/>
      <c r="BV803" s="53"/>
    </row>
    <row r="804" spans="1:74" ht="15.75" customHeight="1" x14ac:dyDescent="0.1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3"/>
      <c r="BS804" s="53"/>
      <c r="BT804" s="53"/>
      <c r="BU804" s="53"/>
      <c r="BV804" s="53"/>
    </row>
    <row r="805" spans="1:74" ht="15.75" customHeight="1" x14ac:dyDescent="0.1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3"/>
      <c r="BS805" s="53"/>
      <c r="BT805" s="53"/>
      <c r="BU805" s="53"/>
      <c r="BV805" s="53"/>
    </row>
    <row r="806" spans="1:74" ht="15.75" customHeight="1" x14ac:dyDescent="0.1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3"/>
      <c r="BS806" s="53"/>
      <c r="BT806" s="53"/>
      <c r="BU806" s="53"/>
      <c r="BV806" s="53"/>
    </row>
    <row r="807" spans="1:74" ht="15.75" customHeight="1" x14ac:dyDescent="0.1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53"/>
      <c r="BS807" s="53"/>
      <c r="BT807" s="53"/>
      <c r="BU807" s="53"/>
      <c r="BV807" s="53"/>
    </row>
    <row r="808" spans="1:74" ht="15.75" customHeight="1" x14ac:dyDescent="0.1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3"/>
      <c r="BS808" s="53"/>
      <c r="BT808" s="53"/>
      <c r="BU808" s="53"/>
      <c r="BV808" s="53"/>
    </row>
    <row r="809" spans="1:74" ht="15.75" customHeight="1" x14ac:dyDescent="0.1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3"/>
      <c r="BS809" s="53"/>
      <c r="BT809" s="53"/>
      <c r="BU809" s="53"/>
      <c r="BV809" s="53"/>
    </row>
    <row r="810" spans="1:74" ht="15.75" customHeight="1" x14ac:dyDescent="0.1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3"/>
      <c r="BS810" s="53"/>
      <c r="BT810" s="53"/>
      <c r="BU810" s="53"/>
      <c r="BV810" s="53"/>
    </row>
    <row r="811" spans="1:74" ht="15.75" customHeight="1" x14ac:dyDescent="0.1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3"/>
      <c r="BS811" s="53"/>
      <c r="BT811" s="53"/>
      <c r="BU811" s="53"/>
      <c r="BV811" s="53"/>
    </row>
    <row r="812" spans="1:74" ht="15.75" customHeight="1" x14ac:dyDescent="0.1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3"/>
      <c r="BS812" s="53"/>
      <c r="BT812" s="53"/>
      <c r="BU812" s="53"/>
      <c r="BV812" s="53"/>
    </row>
    <row r="813" spans="1:74" ht="15.75" customHeight="1" x14ac:dyDescent="0.1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3"/>
      <c r="BS813" s="53"/>
      <c r="BT813" s="53"/>
      <c r="BU813" s="53"/>
      <c r="BV813" s="53"/>
    </row>
    <row r="814" spans="1:74" ht="15.75" customHeight="1" x14ac:dyDescent="0.1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3"/>
      <c r="BS814" s="53"/>
      <c r="BT814" s="53"/>
      <c r="BU814" s="53"/>
      <c r="BV814" s="53"/>
    </row>
    <row r="815" spans="1:74" ht="15.75" customHeight="1" x14ac:dyDescent="0.1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3"/>
      <c r="BS815" s="53"/>
      <c r="BT815" s="53"/>
      <c r="BU815" s="53"/>
      <c r="BV815" s="53"/>
    </row>
    <row r="816" spans="1:74" ht="15.75" customHeight="1" x14ac:dyDescent="0.1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53"/>
      <c r="BS816" s="53"/>
      <c r="BT816" s="53"/>
      <c r="BU816" s="53"/>
      <c r="BV816" s="53"/>
    </row>
    <row r="817" spans="1:74" ht="15.75" customHeight="1" x14ac:dyDescent="0.1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53"/>
      <c r="BS817" s="53"/>
      <c r="BT817" s="53"/>
      <c r="BU817" s="53"/>
      <c r="BV817" s="53"/>
    </row>
    <row r="818" spans="1:74" ht="15.75" customHeight="1" x14ac:dyDescent="0.1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 s="53"/>
      <c r="BN818" s="53"/>
      <c r="BO818" s="53"/>
      <c r="BP818" s="53"/>
      <c r="BQ818" s="53"/>
      <c r="BR818" s="53"/>
      <c r="BS818" s="53"/>
      <c r="BT818" s="53"/>
      <c r="BU818" s="53"/>
      <c r="BV818" s="53"/>
    </row>
    <row r="819" spans="1:74" ht="15.75" customHeight="1" x14ac:dyDescent="0.1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53"/>
      <c r="BS819" s="53"/>
      <c r="BT819" s="53"/>
      <c r="BU819" s="53"/>
      <c r="BV819" s="53"/>
    </row>
    <row r="820" spans="1:74" ht="15.75" customHeight="1" x14ac:dyDescent="0.1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53"/>
      <c r="BS820" s="53"/>
      <c r="BT820" s="53"/>
      <c r="BU820" s="53"/>
      <c r="BV820" s="53"/>
    </row>
    <row r="821" spans="1:74" ht="15.75" customHeight="1" x14ac:dyDescent="0.1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53"/>
      <c r="BS821" s="53"/>
      <c r="BT821" s="53"/>
      <c r="BU821" s="53"/>
      <c r="BV821" s="53"/>
    </row>
    <row r="822" spans="1:74" ht="15.75" customHeight="1" x14ac:dyDescent="0.1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53"/>
      <c r="BS822" s="53"/>
      <c r="BT822" s="53"/>
      <c r="BU822" s="53"/>
      <c r="BV822" s="53"/>
    </row>
    <row r="823" spans="1:74" ht="15.75" customHeight="1" x14ac:dyDescent="0.1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53"/>
      <c r="BS823" s="53"/>
      <c r="BT823" s="53"/>
      <c r="BU823" s="53"/>
      <c r="BV823" s="53"/>
    </row>
    <row r="824" spans="1:74" ht="15.75" customHeight="1" x14ac:dyDescent="0.1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53"/>
      <c r="BS824" s="53"/>
      <c r="BT824" s="53"/>
      <c r="BU824" s="53"/>
      <c r="BV824" s="53"/>
    </row>
    <row r="825" spans="1:74" ht="15.75" customHeight="1" x14ac:dyDescent="0.1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 s="53"/>
      <c r="BN825" s="53"/>
      <c r="BO825" s="53"/>
      <c r="BP825" s="53"/>
      <c r="BQ825" s="53"/>
      <c r="BR825" s="53"/>
      <c r="BS825" s="53"/>
      <c r="BT825" s="53"/>
      <c r="BU825" s="53"/>
      <c r="BV825" s="53"/>
    </row>
    <row r="826" spans="1:74" ht="15.75" customHeight="1" x14ac:dyDescent="0.1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53"/>
      <c r="BS826" s="53"/>
      <c r="BT826" s="53"/>
      <c r="BU826" s="53"/>
      <c r="BV826" s="53"/>
    </row>
    <row r="827" spans="1:74" ht="15.75" customHeight="1" x14ac:dyDescent="0.1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53"/>
      <c r="BS827" s="53"/>
      <c r="BT827" s="53"/>
      <c r="BU827" s="53"/>
      <c r="BV827" s="53"/>
    </row>
    <row r="828" spans="1:74" ht="15.75" customHeight="1" x14ac:dyDescent="0.1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53"/>
      <c r="BS828" s="53"/>
      <c r="BT828" s="53"/>
      <c r="BU828" s="53"/>
      <c r="BV828" s="53"/>
    </row>
    <row r="829" spans="1:74" ht="15.75" customHeight="1" x14ac:dyDescent="0.1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 s="53"/>
      <c r="BN829" s="53"/>
      <c r="BO829" s="53"/>
      <c r="BP829" s="53"/>
      <c r="BQ829" s="53"/>
      <c r="BR829" s="53"/>
      <c r="BS829" s="53"/>
      <c r="BT829" s="53"/>
      <c r="BU829" s="53"/>
      <c r="BV829" s="53"/>
    </row>
    <row r="830" spans="1:74" ht="15.75" customHeight="1" x14ac:dyDescent="0.1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 s="53"/>
      <c r="BN830" s="53"/>
      <c r="BO830" s="53"/>
      <c r="BP830" s="53"/>
      <c r="BQ830" s="53"/>
      <c r="BR830" s="53"/>
      <c r="BS830" s="53"/>
      <c r="BT830" s="53"/>
      <c r="BU830" s="53"/>
      <c r="BV830" s="53"/>
    </row>
    <row r="831" spans="1:74" ht="15.75" customHeight="1" x14ac:dyDescent="0.1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53"/>
      <c r="BS831" s="53"/>
      <c r="BT831" s="53"/>
      <c r="BU831" s="53"/>
      <c r="BV831" s="53"/>
    </row>
    <row r="832" spans="1:74" ht="15.75" customHeight="1" x14ac:dyDescent="0.1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3"/>
      <c r="BS832" s="53"/>
      <c r="BT832" s="53"/>
      <c r="BU832" s="53"/>
      <c r="BV832" s="53"/>
    </row>
    <row r="833" spans="1:74" ht="15.75" customHeight="1" x14ac:dyDescent="0.1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3"/>
      <c r="BS833" s="53"/>
      <c r="BT833" s="53"/>
      <c r="BU833" s="53"/>
      <c r="BV833" s="53"/>
    </row>
    <row r="834" spans="1:74" ht="15.75" customHeight="1" x14ac:dyDescent="0.1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3"/>
      <c r="BS834" s="53"/>
      <c r="BT834" s="53"/>
      <c r="BU834" s="53"/>
      <c r="BV834" s="53"/>
    </row>
    <row r="835" spans="1:74" ht="15.75" customHeight="1" x14ac:dyDescent="0.1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3"/>
      <c r="BS835" s="53"/>
      <c r="BT835" s="53"/>
      <c r="BU835" s="53"/>
      <c r="BV835" s="53"/>
    </row>
    <row r="836" spans="1:74" ht="15.75" customHeight="1" x14ac:dyDescent="0.1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3"/>
      <c r="BS836" s="53"/>
      <c r="BT836" s="53"/>
      <c r="BU836" s="53"/>
      <c r="BV836" s="53"/>
    </row>
    <row r="837" spans="1:74" ht="15.75" customHeight="1" x14ac:dyDescent="0.1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3"/>
      <c r="BS837" s="53"/>
      <c r="BT837" s="53"/>
      <c r="BU837" s="53"/>
      <c r="BV837" s="53"/>
    </row>
    <row r="838" spans="1:74" ht="15.75" customHeight="1" x14ac:dyDescent="0.1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3"/>
      <c r="BS838" s="53"/>
      <c r="BT838" s="53"/>
      <c r="BU838" s="53"/>
      <c r="BV838" s="53"/>
    </row>
    <row r="839" spans="1:74" ht="15.75" customHeight="1" x14ac:dyDescent="0.1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3"/>
      <c r="BS839" s="53"/>
      <c r="BT839" s="53"/>
      <c r="BU839" s="53"/>
      <c r="BV839" s="53"/>
    </row>
    <row r="840" spans="1:74" ht="15.75" customHeight="1" x14ac:dyDescent="0.1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3"/>
      <c r="BS840" s="53"/>
      <c r="BT840" s="53"/>
      <c r="BU840" s="53"/>
      <c r="BV840" s="53"/>
    </row>
    <row r="841" spans="1:74" ht="15.75" customHeight="1" x14ac:dyDescent="0.1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3"/>
      <c r="BS841" s="53"/>
      <c r="BT841" s="53"/>
      <c r="BU841" s="53"/>
      <c r="BV841" s="53"/>
    </row>
    <row r="842" spans="1:74" ht="15.75" customHeight="1" x14ac:dyDescent="0.1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 s="53"/>
      <c r="BN842" s="53"/>
      <c r="BO842" s="53"/>
      <c r="BP842" s="53"/>
      <c r="BQ842" s="53"/>
      <c r="BR842" s="53"/>
      <c r="BS842" s="53"/>
      <c r="BT842" s="53"/>
      <c r="BU842" s="53"/>
      <c r="BV842" s="53"/>
    </row>
    <row r="843" spans="1:74" ht="15.75" customHeight="1" x14ac:dyDescent="0.1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3"/>
      <c r="BS843" s="53"/>
      <c r="BT843" s="53"/>
      <c r="BU843" s="53"/>
      <c r="BV843" s="53"/>
    </row>
    <row r="844" spans="1:74" ht="15.75" customHeight="1" x14ac:dyDescent="0.1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3"/>
      <c r="BS844" s="53"/>
      <c r="BT844" s="53"/>
      <c r="BU844" s="53"/>
      <c r="BV844" s="53"/>
    </row>
    <row r="845" spans="1:74" ht="15.75" customHeight="1" x14ac:dyDescent="0.1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3"/>
      <c r="BS845" s="53"/>
      <c r="BT845" s="53"/>
      <c r="BU845" s="53"/>
      <c r="BV845" s="53"/>
    </row>
    <row r="846" spans="1:74" ht="15.75" customHeight="1" x14ac:dyDescent="0.1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53"/>
      <c r="BS846" s="53"/>
      <c r="BT846" s="53"/>
      <c r="BU846" s="53"/>
      <c r="BV846" s="53"/>
    </row>
    <row r="847" spans="1:74" ht="15.75" customHeight="1" x14ac:dyDescent="0.1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3"/>
      <c r="BS847" s="53"/>
      <c r="BT847" s="53"/>
      <c r="BU847" s="53"/>
      <c r="BV847" s="53"/>
    </row>
    <row r="848" spans="1:74" ht="15.75" customHeight="1" x14ac:dyDescent="0.1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3"/>
      <c r="BS848" s="53"/>
      <c r="BT848" s="53"/>
      <c r="BU848" s="53"/>
      <c r="BV848" s="53"/>
    </row>
    <row r="849" spans="1:74" ht="15.75" customHeight="1" x14ac:dyDescent="0.1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3"/>
      <c r="BS849" s="53"/>
      <c r="BT849" s="53"/>
      <c r="BU849" s="53"/>
      <c r="BV849" s="53"/>
    </row>
    <row r="850" spans="1:74" ht="15.75" customHeight="1" x14ac:dyDescent="0.1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3"/>
      <c r="BS850" s="53"/>
      <c r="BT850" s="53"/>
      <c r="BU850" s="53"/>
      <c r="BV850" s="53"/>
    </row>
    <row r="851" spans="1:74" ht="15.75" customHeight="1" x14ac:dyDescent="0.1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3"/>
      <c r="BS851" s="53"/>
      <c r="BT851" s="53"/>
      <c r="BU851" s="53"/>
      <c r="BV851" s="53"/>
    </row>
    <row r="852" spans="1:74" ht="15.75" customHeight="1" x14ac:dyDescent="0.1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3"/>
      <c r="BS852" s="53"/>
      <c r="BT852" s="53"/>
      <c r="BU852" s="53"/>
      <c r="BV852" s="53"/>
    </row>
    <row r="853" spans="1:74" ht="15.75" customHeight="1" x14ac:dyDescent="0.1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3"/>
      <c r="BS853" s="53"/>
      <c r="BT853" s="53"/>
      <c r="BU853" s="53"/>
      <c r="BV853" s="53"/>
    </row>
    <row r="854" spans="1:74" ht="15.75" customHeight="1" x14ac:dyDescent="0.1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3"/>
      <c r="BS854" s="53"/>
      <c r="BT854" s="53"/>
      <c r="BU854" s="53"/>
      <c r="BV854" s="53"/>
    </row>
    <row r="855" spans="1:74" ht="15.75" customHeight="1" x14ac:dyDescent="0.1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3"/>
      <c r="BS855" s="53"/>
      <c r="BT855" s="53"/>
      <c r="BU855" s="53"/>
      <c r="BV855" s="53"/>
    </row>
    <row r="856" spans="1:74" ht="15.75" customHeight="1" x14ac:dyDescent="0.1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3"/>
      <c r="BS856" s="53"/>
      <c r="BT856" s="53"/>
      <c r="BU856" s="53"/>
      <c r="BV856" s="53"/>
    </row>
    <row r="857" spans="1:74" ht="15.75" customHeight="1" x14ac:dyDescent="0.1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3"/>
      <c r="BS857" s="53"/>
      <c r="BT857" s="53"/>
      <c r="BU857" s="53"/>
      <c r="BV857" s="53"/>
    </row>
    <row r="858" spans="1:74" ht="15.75" customHeight="1" x14ac:dyDescent="0.1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53"/>
      <c r="BS858" s="53"/>
      <c r="BT858" s="53"/>
      <c r="BU858" s="53"/>
      <c r="BV858" s="53"/>
    </row>
    <row r="859" spans="1:74" ht="15.75" customHeight="1" x14ac:dyDescent="0.1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53"/>
      <c r="BS859" s="53"/>
      <c r="BT859" s="53"/>
      <c r="BU859" s="53"/>
      <c r="BV859" s="53"/>
    </row>
    <row r="860" spans="1:74" ht="15.75" customHeight="1" x14ac:dyDescent="0.1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3"/>
      <c r="BS860" s="53"/>
      <c r="BT860" s="53"/>
      <c r="BU860" s="53"/>
      <c r="BV860" s="53"/>
    </row>
    <row r="861" spans="1:74" ht="15.75" customHeight="1" x14ac:dyDescent="0.1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53"/>
      <c r="BS861" s="53"/>
      <c r="BT861" s="53"/>
      <c r="BU861" s="53"/>
      <c r="BV861" s="53"/>
    </row>
    <row r="862" spans="1:74" ht="15.75" customHeight="1" x14ac:dyDescent="0.1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3"/>
      <c r="BS862" s="53"/>
      <c r="BT862" s="53"/>
      <c r="BU862" s="53"/>
      <c r="BV862" s="53"/>
    </row>
    <row r="863" spans="1:74" ht="15.75" customHeight="1" x14ac:dyDescent="0.1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3"/>
      <c r="BS863" s="53"/>
      <c r="BT863" s="53"/>
      <c r="BU863" s="53"/>
      <c r="BV863" s="53"/>
    </row>
    <row r="864" spans="1:74" ht="15.75" customHeight="1" x14ac:dyDescent="0.1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3"/>
      <c r="BS864" s="53"/>
      <c r="BT864" s="53"/>
      <c r="BU864" s="53"/>
      <c r="BV864" s="53"/>
    </row>
    <row r="865" spans="1:74" ht="15.75" customHeight="1" x14ac:dyDescent="0.1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53"/>
      <c r="BS865" s="53"/>
      <c r="BT865" s="53"/>
      <c r="BU865" s="53"/>
      <c r="BV865" s="53"/>
    </row>
    <row r="866" spans="1:74" ht="15.75" customHeight="1" x14ac:dyDescent="0.1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53"/>
      <c r="BS866" s="53"/>
      <c r="BT866" s="53"/>
      <c r="BU866" s="53"/>
      <c r="BV866" s="53"/>
    </row>
    <row r="867" spans="1:74" ht="15.75" customHeight="1" x14ac:dyDescent="0.1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3"/>
      <c r="BS867" s="53"/>
      <c r="BT867" s="53"/>
      <c r="BU867" s="53"/>
      <c r="BV867" s="53"/>
    </row>
    <row r="868" spans="1:74" ht="15.75" customHeight="1" x14ac:dyDescent="0.1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3"/>
      <c r="BS868" s="53"/>
      <c r="BT868" s="53"/>
      <c r="BU868" s="53"/>
      <c r="BV868" s="53"/>
    </row>
    <row r="869" spans="1:74" ht="15.75" customHeight="1" x14ac:dyDescent="0.1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3"/>
      <c r="BS869" s="53"/>
      <c r="BT869" s="53"/>
      <c r="BU869" s="53"/>
      <c r="BV869" s="53"/>
    </row>
    <row r="870" spans="1:74" ht="15.75" customHeight="1" x14ac:dyDescent="0.1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3"/>
      <c r="BS870" s="53"/>
      <c r="BT870" s="53"/>
      <c r="BU870" s="53"/>
      <c r="BV870" s="53"/>
    </row>
    <row r="871" spans="1:74" ht="15.75" customHeight="1" x14ac:dyDescent="0.1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3"/>
      <c r="BS871" s="53"/>
      <c r="BT871" s="53"/>
      <c r="BU871" s="53"/>
      <c r="BV871" s="53"/>
    </row>
    <row r="872" spans="1:74" ht="15.75" customHeight="1" x14ac:dyDescent="0.1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53"/>
      <c r="BS872" s="53"/>
      <c r="BT872" s="53"/>
      <c r="BU872" s="53"/>
      <c r="BV872" s="53"/>
    </row>
    <row r="873" spans="1:74" ht="15.75" customHeight="1" x14ac:dyDescent="0.1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3"/>
      <c r="BS873" s="53"/>
      <c r="BT873" s="53"/>
      <c r="BU873" s="53"/>
      <c r="BV873" s="53"/>
    </row>
    <row r="874" spans="1:74" ht="15.75" customHeight="1" x14ac:dyDescent="0.1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53"/>
      <c r="BS874" s="53"/>
      <c r="BT874" s="53"/>
      <c r="BU874" s="53"/>
      <c r="BV874" s="53"/>
    </row>
    <row r="875" spans="1:74" ht="15.75" customHeight="1" x14ac:dyDescent="0.1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 s="53"/>
      <c r="BN875" s="53"/>
      <c r="BO875" s="53"/>
      <c r="BP875" s="53"/>
      <c r="BQ875" s="53"/>
      <c r="BR875" s="53"/>
      <c r="BS875" s="53"/>
      <c r="BT875" s="53"/>
      <c r="BU875" s="53"/>
      <c r="BV875" s="53"/>
    </row>
    <row r="876" spans="1:74" ht="15.75" customHeight="1" x14ac:dyDescent="0.1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 s="53"/>
      <c r="BN876" s="53"/>
      <c r="BO876" s="53"/>
      <c r="BP876" s="53"/>
      <c r="BQ876" s="53"/>
      <c r="BR876" s="53"/>
      <c r="BS876" s="53"/>
      <c r="BT876" s="53"/>
      <c r="BU876" s="53"/>
      <c r="BV876" s="53"/>
    </row>
    <row r="877" spans="1:74" ht="15.75" customHeight="1" x14ac:dyDescent="0.1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 s="53"/>
      <c r="BN877" s="53"/>
      <c r="BO877" s="53"/>
      <c r="BP877" s="53"/>
      <c r="BQ877" s="53"/>
      <c r="BR877" s="53"/>
      <c r="BS877" s="53"/>
      <c r="BT877" s="53"/>
      <c r="BU877" s="53"/>
      <c r="BV877" s="53"/>
    </row>
    <row r="878" spans="1:74" ht="15.75" customHeight="1" x14ac:dyDescent="0.1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 s="53"/>
      <c r="BN878" s="53"/>
      <c r="BO878" s="53"/>
      <c r="BP878" s="53"/>
      <c r="BQ878" s="53"/>
      <c r="BR878" s="53"/>
      <c r="BS878" s="53"/>
      <c r="BT878" s="53"/>
      <c r="BU878" s="53"/>
      <c r="BV878" s="53"/>
    </row>
    <row r="879" spans="1:74" ht="15.75" customHeight="1" x14ac:dyDescent="0.1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 s="53"/>
      <c r="BN879" s="53"/>
      <c r="BO879" s="53"/>
      <c r="BP879" s="53"/>
      <c r="BQ879" s="53"/>
      <c r="BR879" s="53"/>
      <c r="BS879" s="53"/>
      <c r="BT879" s="53"/>
      <c r="BU879" s="53"/>
      <c r="BV879" s="53"/>
    </row>
    <row r="880" spans="1:74" ht="15.75" customHeight="1" x14ac:dyDescent="0.1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 s="53"/>
      <c r="BN880" s="53"/>
      <c r="BO880" s="53"/>
      <c r="BP880" s="53"/>
      <c r="BQ880" s="53"/>
      <c r="BR880" s="53"/>
      <c r="BS880" s="53"/>
      <c r="BT880" s="53"/>
      <c r="BU880" s="53"/>
      <c r="BV880" s="53"/>
    </row>
    <row r="881" spans="1:74" ht="15.75" customHeight="1" x14ac:dyDescent="0.1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 s="53"/>
      <c r="BN881" s="53"/>
      <c r="BO881" s="53"/>
      <c r="BP881" s="53"/>
      <c r="BQ881" s="53"/>
      <c r="BR881" s="53"/>
      <c r="BS881" s="53"/>
      <c r="BT881" s="53"/>
      <c r="BU881" s="53"/>
      <c r="BV881" s="53"/>
    </row>
    <row r="882" spans="1:74" ht="15.75" customHeight="1" x14ac:dyDescent="0.1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 s="53"/>
      <c r="BN882" s="53"/>
      <c r="BO882" s="53"/>
      <c r="BP882" s="53"/>
      <c r="BQ882" s="53"/>
      <c r="BR882" s="53"/>
      <c r="BS882" s="53"/>
      <c r="BT882" s="53"/>
      <c r="BU882" s="53"/>
      <c r="BV882" s="53"/>
    </row>
    <row r="883" spans="1:74" ht="15.75" customHeight="1" x14ac:dyDescent="0.1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 s="53"/>
      <c r="BN883" s="53"/>
      <c r="BO883" s="53"/>
      <c r="BP883" s="53"/>
      <c r="BQ883" s="53"/>
      <c r="BR883" s="53"/>
      <c r="BS883" s="53"/>
      <c r="BT883" s="53"/>
      <c r="BU883" s="53"/>
      <c r="BV883" s="53"/>
    </row>
    <row r="884" spans="1:74" ht="15.75" customHeight="1" x14ac:dyDescent="0.1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 s="53"/>
      <c r="BN884" s="53"/>
      <c r="BO884" s="53"/>
      <c r="BP884" s="53"/>
      <c r="BQ884" s="53"/>
      <c r="BR884" s="53"/>
      <c r="BS884" s="53"/>
      <c r="BT884" s="53"/>
      <c r="BU884" s="53"/>
      <c r="BV884" s="53"/>
    </row>
    <row r="885" spans="1:74" ht="15.75" customHeight="1" x14ac:dyDescent="0.1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 s="53"/>
      <c r="BN885" s="53"/>
      <c r="BO885" s="53"/>
      <c r="BP885" s="53"/>
      <c r="BQ885" s="53"/>
      <c r="BR885" s="53"/>
      <c r="BS885" s="53"/>
      <c r="BT885" s="53"/>
      <c r="BU885" s="53"/>
      <c r="BV885" s="53"/>
    </row>
    <row r="886" spans="1:74" ht="15.75" customHeight="1" x14ac:dyDescent="0.1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 s="53"/>
      <c r="BN886" s="53"/>
      <c r="BO886" s="53"/>
      <c r="BP886" s="53"/>
      <c r="BQ886" s="53"/>
      <c r="BR886" s="53"/>
      <c r="BS886" s="53"/>
      <c r="BT886" s="53"/>
      <c r="BU886" s="53"/>
      <c r="BV886" s="53"/>
    </row>
    <row r="887" spans="1:74" ht="15.75" customHeight="1" x14ac:dyDescent="0.1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 s="53"/>
      <c r="BN887" s="53"/>
      <c r="BO887" s="53"/>
      <c r="BP887" s="53"/>
      <c r="BQ887" s="53"/>
      <c r="BR887" s="53"/>
      <c r="BS887" s="53"/>
      <c r="BT887" s="53"/>
      <c r="BU887" s="53"/>
      <c r="BV887" s="53"/>
    </row>
    <row r="888" spans="1:74" ht="15.75" customHeight="1" x14ac:dyDescent="0.1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 s="53"/>
      <c r="BN888" s="53"/>
      <c r="BO888" s="53"/>
      <c r="BP888" s="53"/>
      <c r="BQ888" s="53"/>
      <c r="BR888" s="53"/>
      <c r="BS888" s="53"/>
      <c r="BT888" s="53"/>
      <c r="BU888" s="53"/>
      <c r="BV888" s="53"/>
    </row>
    <row r="889" spans="1:74" ht="15.75" customHeight="1" x14ac:dyDescent="0.1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 s="53"/>
      <c r="BN889" s="53"/>
      <c r="BO889" s="53"/>
      <c r="BP889" s="53"/>
      <c r="BQ889" s="53"/>
      <c r="BR889" s="53"/>
      <c r="BS889" s="53"/>
      <c r="BT889" s="53"/>
      <c r="BU889" s="53"/>
      <c r="BV889" s="53"/>
    </row>
    <row r="890" spans="1:74" ht="15.75" customHeight="1" x14ac:dyDescent="0.1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 s="53"/>
      <c r="BN890" s="53"/>
      <c r="BO890" s="53"/>
      <c r="BP890" s="53"/>
      <c r="BQ890" s="53"/>
      <c r="BR890" s="53"/>
      <c r="BS890" s="53"/>
      <c r="BT890" s="53"/>
      <c r="BU890" s="53"/>
      <c r="BV890" s="53"/>
    </row>
    <row r="891" spans="1:74" ht="15.75" customHeight="1" x14ac:dyDescent="0.1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 s="53"/>
      <c r="BN891" s="53"/>
      <c r="BO891" s="53"/>
      <c r="BP891" s="53"/>
      <c r="BQ891" s="53"/>
      <c r="BR891" s="53"/>
      <c r="BS891" s="53"/>
      <c r="BT891" s="53"/>
      <c r="BU891" s="53"/>
      <c r="BV891" s="53"/>
    </row>
    <row r="892" spans="1:74" ht="15.75" customHeight="1" x14ac:dyDescent="0.1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 s="53"/>
      <c r="BN892" s="53"/>
      <c r="BO892" s="53"/>
      <c r="BP892" s="53"/>
      <c r="BQ892" s="53"/>
      <c r="BR892" s="53"/>
      <c r="BS892" s="53"/>
      <c r="BT892" s="53"/>
      <c r="BU892" s="53"/>
      <c r="BV892" s="53"/>
    </row>
    <row r="893" spans="1:74" ht="15.75" customHeight="1" x14ac:dyDescent="0.1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 s="53"/>
      <c r="BN893" s="53"/>
      <c r="BO893" s="53"/>
      <c r="BP893" s="53"/>
      <c r="BQ893" s="53"/>
      <c r="BR893" s="53"/>
      <c r="BS893" s="53"/>
      <c r="BT893" s="53"/>
      <c r="BU893" s="53"/>
      <c r="BV893" s="53"/>
    </row>
    <row r="894" spans="1:74" ht="15.75" customHeight="1" x14ac:dyDescent="0.1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 s="53"/>
      <c r="BN894" s="53"/>
      <c r="BO894" s="53"/>
      <c r="BP894" s="53"/>
      <c r="BQ894" s="53"/>
      <c r="BR894" s="53"/>
      <c r="BS894" s="53"/>
      <c r="BT894" s="53"/>
      <c r="BU894" s="53"/>
      <c r="BV894" s="53"/>
    </row>
    <row r="895" spans="1:74" ht="15.75" customHeight="1" x14ac:dyDescent="0.1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 s="53"/>
      <c r="BN895" s="53"/>
      <c r="BO895" s="53"/>
      <c r="BP895" s="53"/>
      <c r="BQ895" s="53"/>
      <c r="BR895" s="53"/>
      <c r="BS895" s="53"/>
      <c r="BT895" s="53"/>
      <c r="BU895" s="53"/>
      <c r="BV895" s="53"/>
    </row>
    <row r="896" spans="1:74" ht="15.75" customHeight="1" x14ac:dyDescent="0.1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 s="53"/>
      <c r="BN896" s="53"/>
      <c r="BO896" s="53"/>
      <c r="BP896" s="53"/>
      <c r="BQ896" s="53"/>
      <c r="BR896" s="53"/>
      <c r="BS896" s="53"/>
      <c r="BT896" s="53"/>
      <c r="BU896" s="53"/>
      <c r="BV896" s="53"/>
    </row>
    <row r="897" spans="1:74" ht="15.75" customHeight="1" x14ac:dyDescent="0.1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 s="53"/>
      <c r="BN897" s="53"/>
      <c r="BO897" s="53"/>
      <c r="BP897" s="53"/>
      <c r="BQ897" s="53"/>
      <c r="BR897" s="53"/>
      <c r="BS897" s="53"/>
      <c r="BT897" s="53"/>
      <c r="BU897" s="53"/>
      <c r="BV897" s="53"/>
    </row>
    <row r="898" spans="1:74" ht="15.75" customHeight="1" x14ac:dyDescent="0.1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 s="53"/>
      <c r="BN898" s="53"/>
      <c r="BO898" s="53"/>
      <c r="BP898" s="53"/>
      <c r="BQ898" s="53"/>
      <c r="BR898" s="53"/>
      <c r="BS898" s="53"/>
      <c r="BT898" s="53"/>
      <c r="BU898" s="53"/>
      <c r="BV898" s="53"/>
    </row>
    <row r="899" spans="1:74" ht="15.75" customHeight="1" x14ac:dyDescent="0.1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 s="53"/>
      <c r="BN899" s="53"/>
      <c r="BO899" s="53"/>
      <c r="BP899" s="53"/>
      <c r="BQ899" s="53"/>
      <c r="BR899" s="53"/>
      <c r="BS899" s="53"/>
      <c r="BT899" s="53"/>
      <c r="BU899" s="53"/>
      <c r="BV899" s="53"/>
    </row>
    <row r="900" spans="1:74" ht="15.75" customHeight="1" x14ac:dyDescent="0.1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 s="53"/>
      <c r="BN900" s="53"/>
      <c r="BO900" s="53"/>
      <c r="BP900" s="53"/>
      <c r="BQ900" s="53"/>
      <c r="BR900" s="53"/>
      <c r="BS900" s="53"/>
      <c r="BT900" s="53"/>
      <c r="BU900" s="53"/>
      <c r="BV900" s="53"/>
    </row>
    <row r="901" spans="1:74" ht="15.75" customHeight="1" x14ac:dyDescent="0.1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 s="53"/>
      <c r="BN901" s="53"/>
      <c r="BO901" s="53"/>
      <c r="BP901" s="53"/>
      <c r="BQ901" s="53"/>
      <c r="BR901" s="53"/>
      <c r="BS901" s="53"/>
      <c r="BT901" s="53"/>
      <c r="BU901" s="53"/>
      <c r="BV901" s="53"/>
    </row>
    <row r="902" spans="1:74" ht="15.75" customHeight="1" x14ac:dyDescent="0.1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 s="53"/>
      <c r="BN902" s="53"/>
      <c r="BO902" s="53"/>
      <c r="BP902" s="53"/>
      <c r="BQ902" s="53"/>
      <c r="BR902" s="53"/>
      <c r="BS902" s="53"/>
      <c r="BT902" s="53"/>
      <c r="BU902" s="53"/>
      <c r="BV902" s="53"/>
    </row>
    <row r="903" spans="1:74" ht="15.75" customHeight="1" x14ac:dyDescent="0.1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 s="53"/>
      <c r="BN903" s="53"/>
      <c r="BO903" s="53"/>
      <c r="BP903" s="53"/>
      <c r="BQ903" s="53"/>
      <c r="BR903" s="53"/>
      <c r="BS903" s="53"/>
      <c r="BT903" s="53"/>
      <c r="BU903" s="53"/>
      <c r="BV903" s="53"/>
    </row>
    <row r="904" spans="1:74" ht="15.75" customHeight="1" x14ac:dyDescent="0.1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 s="53"/>
      <c r="BN904" s="53"/>
      <c r="BO904" s="53"/>
      <c r="BP904" s="53"/>
      <c r="BQ904" s="53"/>
      <c r="BR904" s="53"/>
      <c r="BS904" s="53"/>
      <c r="BT904" s="53"/>
      <c r="BU904" s="53"/>
      <c r="BV904" s="53"/>
    </row>
    <row r="905" spans="1:74" ht="15.75" customHeight="1" x14ac:dyDescent="0.1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 s="53"/>
      <c r="BN905" s="53"/>
      <c r="BO905" s="53"/>
      <c r="BP905" s="53"/>
      <c r="BQ905" s="53"/>
      <c r="BR905" s="53"/>
      <c r="BS905" s="53"/>
      <c r="BT905" s="53"/>
      <c r="BU905" s="53"/>
      <c r="BV905" s="53"/>
    </row>
    <row r="906" spans="1:74" ht="15.75" customHeight="1" x14ac:dyDescent="0.1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 s="53"/>
      <c r="BN906" s="53"/>
      <c r="BO906" s="53"/>
      <c r="BP906" s="53"/>
      <c r="BQ906" s="53"/>
      <c r="BR906" s="53"/>
      <c r="BS906" s="53"/>
      <c r="BT906" s="53"/>
      <c r="BU906" s="53"/>
      <c r="BV906" s="53"/>
    </row>
    <row r="907" spans="1:74" ht="15.75" customHeight="1" x14ac:dyDescent="0.1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 s="53"/>
      <c r="BN907" s="53"/>
      <c r="BO907" s="53"/>
      <c r="BP907" s="53"/>
      <c r="BQ907" s="53"/>
      <c r="BR907" s="53"/>
      <c r="BS907" s="53"/>
      <c r="BT907" s="53"/>
      <c r="BU907" s="53"/>
      <c r="BV907" s="53"/>
    </row>
    <row r="908" spans="1:74" ht="15.75" customHeight="1" x14ac:dyDescent="0.1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 s="53"/>
      <c r="BN908" s="53"/>
      <c r="BO908" s="53"/>
      <c r="BP908" s="53"/>
      <c r="BQ908" s="53"/>
      <c r="BR908" s="53"/>
      <c r="BS908" s="53"/>
      <c r="BT908" s="53"/>
      <c r="BU908" s="53"/>
      <c r="BV908" s="53"/>
    </row>
    <row r="909" spans="1:74" ht="15.75" customHeight="1" x14ac:dyDescent="0.1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 s="53"/>
      <c r="BN909" s="53"/>
      <c r="BO909" s="53"/>
      <c r="BP909" s="53"/>
      <c r="BQ909" s="53"/>
      <c r="BR909" s="53"/>
      <c r="BS909" s="53"/>
      <c r="BT909" s="53"/>
      <c r="BU909" s="53"/>
      <c r="BV909" s="53"/>
    </row>
    <row r="910" spans="1:74" ht="15.75" customHeight="1" x14ac:dyDescent="0.1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 s="53"/>
      <c r="BN910" s="53"/>
      <c r="BO910" s="53"/>
      <c r="BP910" s="53"/>
      <c r="BQ910" s="53"/>
      <c r="BR910" s="53"/>
      <c r="BS910" s="53"/>
      <c r="BT910" s="53"/>
      <c r="BU910" s="53"/>
      <c r="BV910" s="53"/>
    </row>
    <row r="911" spans="1:74" ht="15.75" customHeight="1" x14ac:dyDescent="0.1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 s="53"/>
      <c r="BN911" s="53"/>
      <c r="BO911" s="53"/>
      <c r="BP911" s="53"/>
      <c r="BQ911" s="53"/>
      <c r="BR911" s="53"/>
      <c r="BS911" s="53"/>
      <c r="BT911" s="53"/>
      <c r="BU911" s="53"/>
      <c r="BV911" s="53"/>
    </row>
    <row r="912" spans="1:74" ht="15.75" customHeight="1" x14ac:dyDescent="0.1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 s="53"/>
      <c r="BN912" s="53"/>
      <c r="BO912" s="53"/>
      <c r="BP912" s="53"/>
      <c r="BQ912" s="53"/>
      <c r="BR912" s="53"/>
      <c r="BS912" s="53"/>
      <c r="BT912" s="53"/>
      <c r="BU912" s="53"/>
      <c r="BV912" s="53"/>
    </row>
    <row r="913" spans="1:74" ht="15.75" customHeight="1" x14ac:dyDescent="0.1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 s="53"/>
      <c r="BN913" s="53"/>
      <c r="BO913" s="53"/>
      <c r="BP913" s="53"/>
      <c r="BQ913" s="53"/>
      <c r="BR913" s="53"/>
      <c r="BS913" s="53"/>
      <c r="BT913" s="53"/>
      <c r="BU913" s="53"/>
      <c r="BV913" s="53"/>
    </row>
    <row r="914" spans="1:74" ht="15.75" customHeight="1" x14ac:dyDescent="0.1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 s="53"/>
      <c r="BN914" s="53"/>
      <c r="BO914" s="53"/>
      <c r="BP914" s="53"/>
      <c r="BQ914" s="53"/>
      <c r="BR914" s="53"/>
      <c r="BS914" s="53"/>
      <c r="BT914" s="53"/>
      <c r="BU914" s="53"/>
      <c r="BV914" s="53"/>
    </row>
    <row r="915" spans="1:74" ht="15.75" customHeight="1" x14ac:dyDescent="0.1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 s="53"/>
      <c r="BN915" s="53"/>
      <c r="BO915" s="53"/>
      <c r="BP915" s="53"/>
      <c r="BQ915" s="53"/>
      <c r="BR915" s="53"/>
      <c r="BS915" s="53"/>
      <c r="BT915" s="53"/>
      <c r="BU915" s="53"/>
      <c r="BV915" s="53"/>
    </row>
    <row r="916" spans="1:74" ht="15.75" customHeight="1" x14ac:dyDescent="0.1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 s="53"/>
      <c r="BN916" s="53"/>
      <c r="BO916" s="53"/>
      <c r="BP916" s="53"/>
      <c r="BQ916" s="53"/>
      <c r="BR916" s="53"/>
      <c r="BS916" s="53"/>
      <c r="BT916" s="53"/>
      <c r="BU916" s="53"/>
      <c r="BV916" s="53"/>
    </row>
    <row r="917" spans="1:74" ht="15.75" customHeight="1" x14ac:dyDescent="0.1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 s="53"/>
      <c r="BN917" s="53"/>
      <c r="BO917" s="53"/>
      <c r="BP917" s="53"/>
      <c r="BQ917" s="53"/>
      <c r="BR917" s="53"/>
      <c r="BS917" s="53"/>
      <c r="BT917" s="53"/>
      <c r="BU917" s="53"/>
      <c r="BV917" s="53"/>
    </row>
    <row r="918" spans="1:74" ht="15.75" customHeight="1" x14ac:dyDescent="0.1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 s="53"/>
      <c r="BN918" s="53"/>
      <c r="BO918" s="53"/>
      <c r="BP918" s="53"/>
      <c r="BQ918" s="53"/>
      <c r="BR918" s="53"/>
      <c r="BS918" s="53"/>
      <c r="BT918" s="53"/>
      <c r="BU918" s="53"/>
      <c r="BV918" s="53"/>
    </row>
    <row r="919" spans="1:74" ht="15.75" customHeight="1" x14ac:dyDescent="0.1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 s="53"/>
      <c r="BN919" s="53"/>
      <c r="BO919" s="53"/>
      <c r="BP919" s="53"/>
      <c r="BQ919" s="53"/>
      <c r="BR919" s="53"/>
      <c r="BS919" s="53"/>
      <c r="BT919" s="53"/>
      <c r="BU919" s="53"/>
      <c r="BV919" s="53"/>
    </row>
    <row r="920" spans="1:74" ht="15.75" customHeight="1" x14ac:dyDescent="0.1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 s="53"/>
      <c r="BN920" s="53"/>
      <c r="BO920" s="53"/>
      <c r="BP920" s="53"/>
      <c r="BQ920" s="53"/>
      <c r="BR920" s="53"/>
      <c r="BS920" s="53"/>
      <c r="BT920" s="53"/>
      <c r="BU920" s="53"/>
      <c r="BV920" s="53"/>
    </row>
    <row r="921" spans="1:74" ht="15.75" customHeight="1" x14ac:dyDescent="0.1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 s="53"/>
      <c r="BN921" s="53"/>
      <c r="BO921" s="53"/>
      <c r="BP921" s="53"/>
      <c r="BQ921" s="53"/>
      <c r="BR921" s="53"/>
      <c r="BS921" s="53"/>
      <c r="BT921" s="53"/>
      <c r="BU921" s="53"/>
      <c r="BV921" s="53"/>
    </row>
    <row r="922" spans="1:74" ht="15.75" customHeight="1" x14ac:dyDescent="0.1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 s="53"/>
      <c r="BN922" s="53"/>
      <c r="BO922" s="53"/>
      <c r="BP922" s="53"/>
      <c r="BQ922" s="53"/>
      <c r="BR922" s="53"/>
      <c r="BS922" s="53"/>
      <c r="BT922" s="53"/>
      <c r="BU922" s="53"/>
      <c r="BV922" s="53"/>
    </row>
    <row r="923" spans="1:74" ht="15.75" customHeight="1" x14ac:dyDescent="0.1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 s="53"/>
      <c r="BN923" s="53"/>
      <c r="BO923" s="53"/>
      <c r="BP923" s="53"/>
      <c r="BQ923" s="53"/>
      <c r="BR923" s="53"/>
      <c r="BS923" s="53"/>
      <c r="BT923" s="53"/>
      <c r="BU923" s="53"/>
      <c r="BV923" s="53"/>
    </row>
    <row r="924" spans="1:74" ht="15.75" customHeight="1" x14ac:dyDescent="0.1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 s="53"/>
      <c r="BN924" s="53"/>
      <c r="BO924" s="53"/>
      <c r="BP924" s="53"/>
      <c r="BQ924" s="53"/>
      <c r="BR924" s="53"/>
      <c r="BS924" s="53"/>
      <c r="BT924" s="53"/>
      <c r="BU924" s="53"/>
      <c r="BV924" s="53"/>
    </row>
    <row r="925" spans="1:74" ht="15.75" customHeight="1" x14ac:dyDescent="0.1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 s="53"/>
      <c r="BN925" s="53"/>
      <c r="BO925" s="53"/>
      <c r="BP925" s="53"/>
      <c r="BQ925" s="53"/>
      <c r="BR925" s="53"/>
      <c r="BS925" s="53"/>
      <c r="BT925" s="53"/>
      <c r="BU925" s="53"/>
      <c r="BV925" s="53"/>
    </row>
    <row r="926" spans="1:74" ht="15.75" customHeight="1" x14ac:dyDescent="0.1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 s="53"/>
      <c r="BN926" s="53"/>
      <c r="BO926" s="53"/>
      <c r="BP926" s="53"/>
      <c r="BQ926" s="53"/>
      <c r="BR926" s="53"/>
      <c r="BS926" s="53"/>
      <c r="BT926" s="53"/>
      <c r="BU926" s="53"/>
      <c r="BV926" s="53"/>
    </row>
    <row r="927" spans="1:74" ht="15.75" customHeight="1" x14ac:dyDescent="0.1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 s="53"/>
      <c r="BN927" s="53"/>
      <c r="BO927" s="53"/>
      <c r="BP927" s="53"/>
      <c r="BQ927" s="53"/>
      <c r="BR927" s="53"/>
      <c r="BS927" s="53"/>
      <c r="BT927" s="53"/>
      <c r="BU927" s="53"/>
      <c r="BV927" s="53"/>
    </row>
    <row r="928" spans="1:74" ht="15.75" customHeight="1" x14ac:dyDescent="0.1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 s="53"/>
      <c r="BN928" s="53"/>
      <c r="BO928" s="53"/>
      <c r="BP928" s="53"/>
      <c r="BQ928" s="53"/>
      <c r="BR928" s="53"/>
      <c r="BS928" s="53"/>
      <c r="BT928" s="53"/>
      <c r="BU928" s="53"/>
      <c r="BV928" s="53"/>
    </row>
    <row r="929" spans="1:74" ht="15.75" customHeight="1" x14ac:dyDescent="0.1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 s="53"/>
      <c r="BN929" s="53"/>
      <c r="BO929" s="53"/>
      <c r="BP929" s="53"/>
      <c r="BQ929" s="53"/>
      <c r="BR929" s="53"/>
      <c r="BS929" s="53"/>
      <c r="BT929" s="53"/>
      <c r="BU929" s="53"/>
      <c r="BV929" s="53"/>
    </row>
    <row r="930" spans="1:74" ht="15.75" customHeight="1" x14ac:dyDescent="0.1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 s="53"/>
      <c r="BN930" s="53"/>
      <c r="BO930" s="53"/>
      <c r="BP930" s="53"/>
      <c r="BQ930" s="53"/>
      <c r="BR930" s="53"/>
      <c r="BS930" s="53"/>
      <c r="BT930" s="53"/>
      <c r="BU930" s="53"/>
      <c r="BV930" s="53"/>
    </row>
    <row r="931" spans="1:74" ht="15.75" customHeight="1" x14ac:dyDescent="0.1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 s="53"/>
      <c r="BN931" s="53"/>
      <c r="BO931" s="53"/>
      <c r="BP931" s="53"/>
      <c r="BQ931" s="53"/>
      <c r="BR931" s="53"/>
      <c r="BS931" s="53"/>
      <c r="BT931" s="53"/>
      <c r="BU931" s="53"/>
      <c r="BV931" s="53"/>
    </row>
    <row r="932" spans="1:74" ht="15.75" customHeight="1" x14ac:dyDescent="0.1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 s="53"/>
      <c r="BN932" s="53"/>
      <c r="BO932" s="53"/>
      <c r="BP932" s="53"/>
      <c r="BQ932" s="53"/>
      <c r="BR932" s="53"/>
      <c r="BS932" s="53"/>
      <c r="BT932" s="53"/>
      <c r="BU932" s="53"/>
      <c r="BV932" s="53"/>
    </row>
    <row r="933" spans="1:74" ht="15.75" customHeight="1" x14ac:dyDescent="0.1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 s="53"/>
      <c r="BN933" s="53"/>
      <c r="BO933" s="53"/>
      <c r="BP933" s="53"/>
      <c r="BQ933" s="53"/>
      <c r="BR933" s="53"/>
      <c r="BS933" s="53"/>
      <c r="BT933" s="53"/>
      <c r="BU933" s="53"/>
      <c r="BV933" s="53"/>
    </row>
    <row r="934" spans="1:74" ht="15.75" customHeight="1" x14ac:dyDescent="0.1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 s="53"/>
      <c r="BN934" s="53"/>
      <c r="BO934" s="53"/>
      <c r="BP934" s="53"/>
      <c r="BQ934" s="53"/>
      <c r="BR934" s="53"/>
      <c r="BS934" s="53"/>
      <c r="BT934" s="53"/>
      <c r="BU934" s="53"/>
      <c r="BV934" s="53"/>
    </row>
    <row r="935" spans="1:74" ht="15.75" customHeight="1" x14ac:dyDescent="0.1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 s="53"/>
      <c r="BN935" s="53"/>
      <c r="BO935" s="53"/>
      <c r="BP935" s="53"/>
      <c r="BQ935" s="53"/>
      <c r="BR935" s="53"/>
      <c r="BS935" s="53"/>
      <c r="BT935" s="53"/>
      <c r="BU935" s="53"/>
      <c r="BV935" s="53"/>
    </row>
    <row r="936" spans="1:74" ht="15.75" customHeight="1" x14ac:dyDescent="0.1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 s="53"/>
      <c r="BN936" s="53"/>
      <c r="BO936" s="53"/>
      <c r="BP936" s="53"/>
      <c r="BQ936" s="53"/>
      <c r="BR936" s="53"/>
      <c r="BS936" s="53"/>
      <c r="BT936" s="53"/>
      <c r="BU936" s="53"/>
      <c r="BV936" s="53"/>
    </row>
    <row r="937" spans="1:74" ht="15.75" customHeight="1" x14ac:dyDescent="0.1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 s="53"/>
      <c r="BN937" s="53"/>
      <c r="BO937" s="53"/>
      <c r="BP937" s="53"/>
      <c r="BQ937" s="53"/>
      <c r="BR937" s="53"/>
      <c r="BS937" s="53"/>
      <c r="BT937" s="53"/>
      <c r="BU937" s="53"/>
      <c r="BV937" s="53"/>
    </row>
    <row r="938" spans="1:74" ht="15.75" customHeight="1" x14ac:dyDescent="0.1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 s="53"/>
      <c r="BN938" s="53"/>
      <c r="BO938" s="53"/>
      <c r="BP938" s="53"/>
      <c r="BQ938" s="53"/>
      <c r="BR938" s="53"/>
      <c r="BS938" s="53"/>
      <c r="BT938" s="53"/>
      <c r="BU938" s="53"/>
      <c r="BV938" s="53"/>
    </row>
    <row r="939" spans="1:74" ht="15.75" customHeight="1" x14ac:dyDescent="0.1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 s="53"/>
      <c r="BN939" s="53"/>
      <c r="BO939" s="53"/>
      <c r="BP939" s="53"/>
      <c r="BQ939" s="53"/>
      <c r="BR939" s="53"/>
      <c r="BS939" s="53"/>
      <c r="BT939" s="53"/>
      <c r="BU939" s="53"/>
      <c r="BV939" s="53"/>
    </row>
    <row r="940" spans="1:74" ht="15.75" customHeight="1" x14ac:dyDescent="0.1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 s="53"/>
      <c r="BN940" s="53"/>
      <c r="BO940" s="53"/>
      <c r="BP940" s="53"/>
      <c r="BQ940" s="53"/>
      <c r="BR940" s="53"/>
      <c r="BS940" s="53"/>
      <c r="BT940" s="53"/>
      <c r="BU940" s="53"/>
      <c r="BV940" s="53"/>
    </row>
    <row r="941" spans="1:74" ht="15.75" customHeight="1" x14ac:dyDescent="0.1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 s="53"/>
      <c r="BN941" s="53"/>
      <c r="BO941" s="53"/>
      <c r="BP941" s="53"/>
      <c r="BQ941" s="53"/>
      <c r="BR941" s="53"/>
      <c r="BS941" s="53"/>
      <c r="BT941" s="53"/>
      <c r="BU941" s="53"/>
      <c r="BV941" s="53"/>
    </row>
    <row r="942" spans="1:74" ht="15.75" customHeight="1" x14ac:dyDescent="0.1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 s="53"/>
      <c r="BN942" s="53"/>
      <c r="BO942" s="53"/>
      <c r="BP942" s="53"/>
      <c r="BQ942" s="53"/>
      <c r="BR942" s="53"/>
      <c r="BS942" s="53"/>
      <c r="BT942" s="53"/>
      <c r="BU942" s="53"/>
      <c r="BV942" s="53"/>
    </row>
    <row r="943" spans="1:74" ht="15.75" customHeight="1" x14ac:dyDescent="0.1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 s="53"/>
      <c r="BN943" s="53"/>
      <c r="BO943" s="53"/>
      <c r="BP943" s="53"/>
      <c r="BQ943" s="53"/>
      <c r="BR943" s="53"/>
      <c r="BS943" s="53"/>
      <c r="BT943" s="53"/>
      <c r="BU943" s="53"/>
      <c r="BV943" s="53"/>
    </row>
    <row r="944" spans="1:74" ht="15.75" customHeight="1" x14ac:dyDescent="0.1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 s="53"/>
      <c r="BN944" s="53"/>
      <c r="BO944" s="53"/>
      <c r="BP944" s="53"/>
      <c r="BQ944" s="53"/>
      <c r="BR944" s="53"/>
      <c r="BS944" s="53"/>
      <c r="BT944" s="53"/>
      <c r="BU944" s="53"/>
      <c r="BV944" s="53"/>
    </row>
    <row r="945" spans="1:74" ht="15.75" customHeight="1" x14ac:dyDescent="0.1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 s="53"/>
      <c r="BN945" s="53"/>
      <c r="BO945" s="53"/>
      <c r="BP945" s="53"/>
      <c r="BQ945" s="53"/>
      <c r="BR945" s="53"/>
      <c r="BS945" s="53"/>
      <c r="BT945" s="53"/>
      <c r="BU945" s="53"/>
      <c r="BV945" s="53"/>
    </row>
    <row r="946" spans="1:74" ht="15.75" customHeight="1" x14ac:dyDescent="0.1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 s="53"/>
      <c r="BN946" s="53"/>
      <c r="BO946" s="53"/>
      <c r="BP946" s="53"/>
      <c r="BQ946" s="53"/>
      <c r="BR946" s="53"/>
      <c r="BS946" s="53"/>
      <c r="BT946" s="53"/>
      <c r="BU946" s="53"/>
      <c r="BV946" s="53"/>
    </row>
    <row r="947" spans="1:74" ht="15.75" customHeight="1" x14ac:dyDescent="0.1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 s="53"/>
      <c r="BN947" s="53"/>
      <c r="BO947" s="53"/>
      <c r="BP947" s="53"/>
      <c r="BQ947" s="53"/>
      <c r="BR947" s="53"/>
      <c r="BS947" s="53"/>
      <c r="BT947" s="53"/>
      <c r="BU947" s="53"/>
      <c r="BV947" s="53"/>
    </row>
    <row r="948" spans="1:74" ht="15.75" customHeight="1" x14ac:dyDescent="0.1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 s="53"/>
      <c r="BN948" s="53"/>
      <c r="BO948" s="53"/>
      <c r="BP948" s="53"/>
      <c r="BQ948" s="53"/>
      <c r="BR948" s="53"/>
      <c r="BS948" s="53"/>
      <c r="BT948" s="53"/>
      <c r="BU948" s="53"/>
      <c r="BV948" s="53"/>
    </row>
    <row r="949" spans="1:74" ht="15.75" customHeight="1" x14ac:dyDescent="0.1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 s="53"/>
      <c r="BN949" s="53"/>
      <c r="BO949" s="53"/>
      <c r="BP949" s="53"/>
      <c r="BQ949" s="53"/>
      <c r="BR949" s="53"/>
      <c r="BS949" s="53"/>
      <c r="BT949" s="53"/>
      <c r="BU949" s="53"/>
      <c r="BV949" s="53"/>
    </row>
    <row r="950" spans="1:74" ht="15.75" customHeight="1" x14ac:dyDescent="0.1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 s="53"/>
      <c r="BN950" s="53"/>
      <c r="BO950" s="53"/>
      <c r="BP950" s="53"/>
      <c r="BQ950" s="53"/>
      <c r="BR950" s="53"/>
      <c r="BS950" s="53"/>
      <c r="BT950" s="53"/>
      <c r="BU950" s="53"/>
      <c r="BV950" s="53"/>
    </row>
    <row r="951" spans="1:74" ht="15.75" customHeight="1" x14ac:dyDescent="0.1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 s="53"/>
      <c r="BN951" s="53"/>
      <c r="BO951" s="53"/>
      <c r="BP951" s="53"/>
      <c r="BQ951" s="53"/>
      <c r="BR951" s="53"/>
      <c r="BS951" s="53"/>
      <c r="BT951" s="53"/>
      <c r="BU951" s="53"/>
      <c r="BV951" s="53"/>
    </row>
    <row r="952" spans="1:74" ht="15.75" customHeight="1" x14ac:dyDescent="0.1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 s="53"/>
      <c r="BN952" s="53"/>
      <c r="BO952" s="53"/>
      <c r="BP952" s="53"/>
      <c r="BQ952" s="53"/>
      <c r="BR952" s="53"/>
      <c r="BS952" s="53"/>
      <c r="BT952" s="53"/>
      <c r="BU952" s="53"/>
      <c r="BV952" s="53"/>
    </row>
    <row r="953" spans="1:74" ht="15.75" customHeight="1" x14ac:dyDescent="0.1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53"/>
      <c r="BS953" s="53"/>
      <c r="BT953" s="53"/>
      <c r="BU953" s="53"/>
      <c r="BV953" s="53"/>
    </row>
    <row r="954" spans="1:74" ht="15.75" customHeight="1" x14ac:dyDescent="0.1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53"/>
      <c r="BS954" s="53"/>
      <c r="BT954" s="53"/>
      <c r="BU954" s="53"/>
      <c r="BV954" s="53"/>
    </row>
    <row r="955" spans="1:74" ht="15.75" customHeight="1" x14ac:dyDescent="0.1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53"/>
      <c r="BS955" s="53"/>
      <c r="BT955" s="53"/>
      <c r="BU955" s="53"/>
      <c r="BV955" s="53"/>
    </row>
    <row r="956" spans="1:74" ht="15.75" customHeight="1" x14ac:dyDescent="0.1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53"/>
      <c r="BS956" s="53"/>
      <c r="BT956" s="53"/>
      <c r="BU956" s="53"/>
      <c r="BV956" s="53"/>
    </row>
    <row r="957" spans="1:74" ht="15.75" customHeight="1" x14ac:dyDescent="0.1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53"/>
      <c r="BS957" s="53"/>
      <c r="BT957" s="53"/>
      <c r="BU957" s="53"/>
      <c r="BV957" s="53"/>
    </row>
    <row r="958" spans="1:74" ht="15.75" customHeight="1" x14ac:dyDescent="0.1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53"/>
      <c r="BS958" s="53"/>
      <c r="BT958" s="53"/>
      <c r="BU958" s="53"/>
      <c r="BV958" s="53"/>
    </row>
    <row r="959" spans="1:74" ht="15.75" customHeight="1" x14ac:dyDescent="0.1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53"/>
      <c r="BS959" s="53"/>
      <c r="BT959" s="53"/>
      <c r="BU959" s="53"/>
      <c r="BV959" s="53"/>
    </row>
    <row r="960" spans="1:74" ht="15.75" customHeight="1" x14ac:dyDescent="0.1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 s="53"/>
      <c r="BN960" s="53"/>
      <c r="BO960" s="53"/>
      <c r="BP960" s="53"/>
      <c r="BQ960" s="53"/>
      <c r="BR960" s="53"/>
      <c r="BS960" s="53"/>
      <c r="BT960" s="53"/>
      <c r="BU960" s="53"/>
      <c r="BV960" s="53"/>
    </row>
    <row r="961" spans="1:74" ht="15.75" customHeight="1" x14ac:dyDescent="0.1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 s="53"/>
      <c r="BN961" s="53"/>
      <c r="BO961" s="53"/>
      <c r="BP961" s="53"/>
      <c r="BQ961" s="53"/>
      <c r="BR961" s="53"/>
      <c r="BS961" s="53"/>
      <c r="BT961" s="53"/>
      <c r="BU961" s="53"/>
      <c r="BV961" s="53"/>
    </row>
    <row r="962" spans="1:74" ht="15.75" customHeight="1" x14ac:dyDescent="0.1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 s="53"/>
      <c r="BN962" s="53"/>
      <c r="BO962" s="53"/>
      <c r="BP962" s="53"/>
      <c r="BQ962" s="53"/>
      <c r="BR962" s="53"/>
      <c r="BS962" s="53"/>
      <c r="BT962" s="53"/>
      <c r="BU962" s="53"/>
      <c r="BV962" s="53"/>
    </row>
    <row r="963" spans="1:74" ht="15.75" customHeight="1" x14ac:dyDescent="0.1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 s="53"/>
      <c r="BN963" s="53"/>
      <c r="BO963" s="53"/>
      <c r="BP963" s="53"/>
      <c r="BQ963" s="53"/>
      <c r="BR963" s="53"/>
      <c r="BS963" s="53"/>
      <c r="BT963" s="53"/>
      <c r="BU963" s="53"/>
      <c r="BV963" s="53"/>
    </row>
    <row r="964" spans="1:74" ht="15.75" customHeight="1" x14ac:dyDescent="0.1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 s="53"/>
      <c r="BN964" s="53"/>
      <c r="BO964" s="53"/>
      <c r="BP964" s="53"/>
      <c r="BQ964" s="53"/>
      <c r="BR964" s="53"/>
      <c r="BS964" s="53"/>
      <c r="BT964" s="53"/>
      <c r="BU964" s="53"/>
      <c r="BV964" s="53"/>
    </row>
    <row r="965" spans="1:74" ht="15.75" customHeight="1" x14ac:dyDescent="0.1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 s="53"/>
      <c r="BN965" s="53"/>
      <c r="BO965" s="53"/>
      <c r="BP965" s="53"/>
      <c r="BQ965" s="53"/>
      <c r="BR965" s="53"/>
      <c r="BS965" s="53"/>
      <c r="BT965" s="53"/>
      <c r="BU965" s="53"/>
      <c r="BV965" s="53"/>
    </row>
    <row r="966" spans="1:74" ht="15.75" customHeight="1" x14ac:dyDescent="0.1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 s="53"/>
      <c r="BN966" s="53"/>
      <c r="BO966" s="53"/>
      <c r="BP966" s="53"/>
      <c r="BQ966" s="53"/>
      <c r="BR966" s="53"/>
      <c r="BS966" s="53"/>
      <c r="BT966" s="53"/>
      <c r="BU966" s="53"/>
      <c r="BV966" s="53"/>
    </row>
    <row r="967" spans="1:74" ht="15.75" customHeight="1" x14ac:dyDescent="0.1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 s="53"/>
      <c r="BN967" s="53"/>
      <c r="BO967" s="53"/>
      <c r="BP967" s="53"/>
      <c r="BQ967" s="53"/>
      <c r="BR967" s="53"/>
      <c r="BS967" s="53"/>
      <c r="BT967" s="53"/>
      <c r="BU967" s="53"/>
      <c r="BV967" s="53"/>
    </row>
    <row r="968" spans="1:74" ht="15.75" customHeight="1" x14ac:dyDescent="0.1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 s="53"/>
      <c r="BN968" s="53"/>
      <c r="BO968" s="53"/>
      <c r="BP968" s="53"/>
      <c r="BQ968" s="53"/>
      <c r="BR968" s="53"/>
      <c r="BS968" s="53"/>
      <c r="BT968" s="53"/>
      <c r="BU968" s="53"/>
      <c r="BV968" s="53"/>
    </row>
    <row r="969" spans="1:74" ht="15.75" customHeight="1" x14ac:dyDescent="0.1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 s="53"/>
      <c r="BN969" s="53"/>
      <c r="BO969" s="53"/>
      <c r="BP969" s="53"/>
      <c r="BQ969" s="53"/>
      <c r="BR969" s="53"/>
      <c r="BS969" s="53"/>
      <c r="BT969" s="53"/>
      <c r="BU969" s="53"/>
      <c r="BV969" s="53"/>
    </row>
    <row r="970" spans="1:74" ht="15.75" customHeight="1" x14ac:dyDescent="0.1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 s="53"/>
      <c r="BN970" s="53"/>
      <c r="BO970" s="53"/>
      <c r="BP970" s="53"/>
      <c r="BQ970" s="53"/>
      <c r="BR970" s="53"/>
      <c r="BS970" s="53"/>
      <c r="BT970" s="53"/>
      <c r="BU970" s="53"/>
      <c r="BV970" s="53"/>
    </row>
    <row r="971" spans="1:74" ht="15.75" customHeight="1" x14ac:dyDescent="0.1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 s="53"/>
      <c r="BN971" s="53"/>
      <c r="BO971" s="53"/>
      <c r="BP971" s="53"/>
      <c r="BQ971" s="53"/>
      <c r="BR971" s="53"/>
      <c r="BS971" s="53"/>
      <c r="BT971" s="53"/>
      <c r="BU971" s="53"/>
      <c r="BV971" s="53"/>
    </row>
    <row r="972" spans="1:74" ht="15.75" customHeight="1" x14ac:dyDescent="0.1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 s="53"/>
      <c r="BN972" s="53"/>
      <c r="BO972" s="53"/>
      <c r="BP972" s="53"/>
      <c r="BQ972" s="53"/>
      <c r="BR972" s="53"/>
      <c r="BS972" s="53"/>
      <c r="BT972" s="53"/>
      <c r="BU972" s="53"/>
      <c r="BV972" s="53"/>
    </row>
    <row r="973" spans="1:74" ht="15.75" customHeight="1" x14ac:dyDescent="0.1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 s="53"/>
      <c r="BN973" s="53"/>
      <c r="BO973" s="53"/>
      <c r="BP973" s="53"/>
      <c r="BQ973" s="53"/>
      <c r="BR973" s="53"/>
      <c r="BS973" s="53"/>
      <c r="BT973" s="53"/>
      <c r="BU973" s="53"/>
      <c r="BV973" s="53"/>
    </row>
    <row r="974" spans="1:74" ht="15.75" customHeight="1" x14ac:dyDescent="0.1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 s="53"/>
      <c r="BN974" s="53"/>
      <c r="BO974" s="53"/>
      <c r="BP974" s="53"/>
      <c r="BQ974" s="53"/>
      <c r="BR974" s="53"/>
      <c r="BS974" s="53"/>
      <c r="BT974" s="53"/>
      <c r="BU974" s="53"/>
      <c r="BV974" s="53"/>
    </row>
    <row r="975" spans="1:74" ht="15.75" customHeight="1" x14ac:dyDescent="0.1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 s="53"/>
      <c r="BN975" s="53"/>
      <c r="BO975" s="53"/>
      <c r="BP975" s="53"/>
      <c r="BQ975" s="53"/>
      <c r="BR975" s="53"/>
      <c r="BS975" s="53"/>
      <c r="BT975" s="53"/>
      <c r="BU975" s="53"/>
      <c r="BV975" s="53"/>
    </row>
    <row r="976" spans="1:74" ht="15.75" customHeight="1" x14ac:dyDescent="0.1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 s="53"/>
      <c r="BN976" s="53"/>
      <c r="BO976" s="53"/>
      <c r="BP976" s="53"/>
      <c r="BQ976" s="53"/>
      <c r="BR976" s="53"/>
      <c r="BS976" s="53"/>
      <c r="BT976" s="53"/>
      <c r="BU976" s="53"/>
      <c r="BV976" s="53"/>
    </row>
    <row r="977" spans="1:74" ht="15.75" customHeight="1" x14ac:dyDescent="0.1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 s="53"/>
      <c r="BN977" s="53"/>
      <c r="BO977" s="53"/>
      <c r="BP977" s="53"/>
      <c r="BQ977" s="53"/>
      <c r="BR977" s="53"/>
      <c r="BS977" s="53"/>
      <c r="BT977" s="53"/>
      <c r="BU977" s="53"/>
      <c r="BV977" s="53"/>
    </row>
    <row r="978" spans="1:74" ht="15.75" customHeight="1" x14ac:dyDescent="0.1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 s="53"/>
      <c r="BN978" s="53"/>
      <c r="BO978" s="53"/>
      <c r="BP978" s="53"/>
      <c r="BQ978" s="53"/>
      <c r="BR978" s="53"/>
      <c r="BS978" s="53"/>
      <c r="BT978" s="53"/>
      <c r="BU978" s="53"/>
      <c r="BV978" s="53"/>
    </row>
    <row r="979" spans="1:74" ht="15.75" customHeight="1" x14ac:dyDescent="0.1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 s="53"/>
      <c r="BN979" s="53"/>
      <c r="BO979" s="53"/>
      <c r="BP979" s="53"/>
      <c r="BQ979" s="53"/>
      <c r="BR979" s="53"/>
      <c r="BS979" s="53"/>
      <c r="BT979" s="53"/>
      <c r="BU979" s="53"/>
      <c r="BV979" s="53"/>
    </row>
    <row r="980" spans="1:74" ht="15.75" customHeight="1" x14ac:dyDescent="0.1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 s="53"/>
      <c r="BN980" s="53"/>
      <c r="BO980" s="53"/>
      <c r="BP980" s="53"/>
      <c r="BQ980" s="53"/>
      <c r="BR980" s="53"/>
      <c r="BS980" s="53"/>
      <c r="BT980" s="53"/>
      <c r="BU980" s="53"/>
      <c r="BV980" s="53"/>
    </row>
    <row r="981" spans="1:74" ht="15.75" customHeight="1" x14ac:dyDescent="0.1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 s="53"/>
      <c r="BN981" s="53"/>
      <c r="BO981" s="53"/>
      <c r="BP981" s="53"/>
      <c r="BQ981" s="53"/>
      <c r="BR981" s="53"/>
      <c r="BS981" s="53"/>
      <c r="BT981" s="53"/>
      <c r="BU981" s="53"/>
      <c r="BV981" s="53"/>
    </row>
    <row r="982" spans="1:74" ht="15.75" customHeight="1" x14ac:dyDescent="0.1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 s="53"/>
      <c r="BN982" s="53"/>
      <c r="BO982" s="53"/>
      <c r="BP982" s="53"/>
      <c r="BQ982" s="53"/>
      <c r="BR982" s="53"/>
      <c r="BS982" s="53"/>
      <c r="BT982" s="53"/>
      <c r="BU982" s="53"/>
      <c r="BV982" s="53"/>
    </row>
    <row r="983" spans="1:74" ht="15.75" customHeight="1" x14ac:dyDescent="0.1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 s="53"/>
      <c r="BN983" s="53"/>
      <c r="BO983" s="53"/>
      <c r="BP983" s="53"/>
      <c r="BQ983" s="53"/>
      <c r="BR983" s="53"/>
      <c r="BS983" s="53"/>
      <c r="BT983" s="53"/>
      <c r="BU983" s="53"/>
      <c r="BV983" s="53"/>
    </row>
    <row r="984" spans="1:74" ht="15.75" customHeight="1" x14ac:dyDescent="0.1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 s="53"/>
      <c r="BN984" s="53"/>
      <c r="BO984" s="53"/>
      <c r="BP984" s="53"/>
      <c r="BQ984" s="53"/>
      <c r="BR984" s="53"/>
      <c r="BS984" s="53"/>
      <c r="BT984" s="53"/>
      <c r="BU984" s="53"/>
      <c r="BV984" s="53"/>
    </row>
    <row r="985" spans="1:74" ht="15.75" customHeight="1" x14ac:dyDescent="0.1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 s="53"/>
      <c r="BN985" s="53"/>
      <c r="BO985" s="53"/>
      <c r="BP985" s="53"/>
      <c r="BQ985" s="53"/>
      <c r="BR985" s="53"/>
      <c r="BS985" s="53"/>
      <c r="BT985" s="53"/>
      <c r="BU985" s="53"/>
      <c r="BV985" s="53"/>
    </row>
    <row r="986" spans="1:74" ht="15.75" customHeight="1" x14ac:dyDescent="0.1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 s="53"/>
      <c r="BN986" s="53"/>
      <c r="BO986" s="53"/>
      <c r="BP986" s="53"/>
      <c r="BQ986" s="53"/>
      <c r="BR986" s="53"/>
      <c r="BS986" s="53"/>
      <c r="BT986" s="53"/>
      <c r="BU986" s="53"/>
      <c r="BV986" s="53"/>
    </row>
    <row r="987" spans="1:74" ht="15.75" customHeight="1" x14ac:dyDescent="0.1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 s="53"/>
      <c r="BN987" s="53"/>
      <c r="BO987" s="53"/>
      <c r="BP987" s="53"/>
      <c r="BQ987" s="53"/>
      <c r="BR987" s="53"/>
      <c r="BS987" s="53"/>
      <c r="BT987" s="53"/>
      <c r="BU987" s="53"/>
      <c r="BV987" s="53"/>
    </row>
    <row r="988" spans="1:74" ht="15.75" customHeight="1" x14ac:dyDescent="0.1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 s="53"/>
      <c r="BN988" s="53"/>
      <c r="BO988" s="53"/>
      <c r="BP988" s="53"/>
      <c r="BQ988" s="53"/>
      <c r="BR988" s="53"/>
      <c r="BS988" s="53"/>
      <c r="BT988" s="53"/>
      <c r="BU988" s="53"/>
      <c r="BV988" s="53"/>
    </row>
    <row r="989" spans="1:74" ht="15.75" customHeight="1" x14ac:dyDescent="0.1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 s="53"/>
      <c r="BN989" s="53"/>
      <c r="BO989" s="53"/>
      <c r="BP989" s="53"/>
      <c r="BQ989" s="53"/>
      <c r="BR989" s="53"/>
      <c r="BS989" s="53"/>
      <c r="BT989" s="53"/>
      <c r="BU989" s="53"/>
      <c r="BV989" s="53"/>
    </row>
    <row r="990" spans="1:74" ht="15.75" customHeight="1" x14ac:dyDescent="0.1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 s="53"/>
      <c r="BN990" s="53"/>
      <c r="BO990" s="53"/>
      <c r="BP990" s="53"/>
      <c r="BQ990" s="53"/>
      <c r="BR990" s="53"/>
      <c r="BS990" s="53"/>
      <c r="BT990" s="53"/>
      <c r="BU990" s="53"/>
      <c r="BV990" s="53"/>
    </row>
    <row r="991" spans="1:74" ht="15.75" customHeight="1" x14ac:dyDescent="0.1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 s="53"/>
      <c r="BN991" s="53"/>
      <c r="BO991" s="53"/>
      <c r="BP991" s="53"/>
      <c r="BQ991" s="53"/>
      <c r="BR991" s="53"/>
      <c r="BS991" s="53"/>
      <c r="BT991" s="53"/>
      <c r="BU991" s="53"/>
      <c r="BV991" s="53"/>
    </row>
    <row r="992" spans="1:74" ht="15.75" customHeight="1" x14ac:dyDescent="0.1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 s="53"/>
      <c r="BN992" s="53"/>
      <c r="BO992" s="53"/>
      <c r="BP992" s="53"/>
      <c r="BQ992" s="53"/>
      <c r="BR992" s="53"/>
      <c r="BS992" s="53"/>
      <c r="BT992" s="53"/>
      <c r="BU992" s="53"/>
      <c r="BV992" s="53"/>
    </row>
    <row r="993" spans="1:74" ht="15.75" customHeight="1" x14ac:dyDescent="0.1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 s="53"/>
      <c r="BN993" s="53"/>
      <c r="BO993" s="53"/>
      <c r="BP993" s="53"/>
      <c r="BQ993" s="53"/>
      <c r="BR993" s="53"/>
      <c r="BS993" s="53"/>
      <c r="BT993" s="53"/>
      <c r="BU993" s="53"/>
      <c r="BV993" s="53"/>
    </row>
    <row r="994" spans="1:74" ht="15.75" customHeight="1" x14ac:dyDescent="0.1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 s="53"/>
      <c r="BN994" s="53"/>
      <c r="BO994" s="53"/>
      <c r="BP994" s="53"/>
      <c r="BQ994" s="53"/>
      <c r="BR994" s="53"/>
      <c r="BS994" s="53"/>
      <c r="BT994" s="53"/>
      <c r="BU994" s="53"/>
      <c r="BV994" s="53"/>
    </row>
    <row r="995" spans="1:74" ht="15.75" customHeight="1" x14ac:dyDescent="0.1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 s="53"/>
      <c r="BN995" s="53"/>
      <c r="BO995" s="53"/>
      <c r="BP995" s="53"/>
      <c r="BQ995" s="53"/>
      <c r="BR995" s="53"/>
      <c r="BS995" s="53"/>
      <c r="BT995" s="53"/>
      <c r="BU995" s="53"/>
      <c r="BV995" s="53"/>
    </row>
    <row r="996" spans="1:74" ht="15.75" customHeight="1" x14ac:dyDescent="0.1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 s="53"/>
      <c r="BN996" s="53"/>
      <c r="BO996" s="53"/>
      <c r="BP996" s="53"/>
      <c r="BQ996" s="53"/>
      <c r="BR996" s="53"/>
      <c r="BS996" s="53"/>
      <c r="BT996" s="53"/>
      <c r="BU996" s="53"/>
      <c r="BV996" s="53"/>
    </row>
    <row r="997" spans="1:74" ht="15.75" customHeight="1" x14ac:dyDescent="0.1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 s="53"/>
      <c r="BN997" s="53"/>
      <c r="BO997" s="53"/>
      <c r="BP997" s="53"/>
      <c r="BQ997" s="53"/>
      <c r="BR997" s="53"/>
      <c r="BS997" s="53"/>
      <c r="BT997" s="53"/>
      <c r="BU997" s="53"/>
      <c r="BV997" s="53"/>
    </row>
    <row r="998" spans="1:74" ht="15.75" customHeight="1" x14ac:dyDescent="0.1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 s="53"/>
      <c r="BN998" s="53"/>
      <c r="BO998" s="53"/>
      <c r="BP998" s="53"/>
      <c r="BQ998" s="53"/>
      <c r="BR998" s="53"/>
      <c r="BS998" s="53"/>
      <c r="BT998" s="53"/>
      <c r="BU998" s="53"/>
      <c r="BV998" s="53"/>
    </row>
    <row r="999" spans="1:74" ht="15.75" customHeight="1" x14ac:dyDescent="0.1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 s="53"/>
      <c r="BN999" s="53"/>
      <c r="BO999" s="53"/>
      <c r="BP999" s="53"/>
      <c r="BQ999" s="53"/>
      <c r="BR999" s="53"/>
      <c r="BS999" s="53"/>
      <c r="BT999" s="53"/>
      <c r="BU999" s="53"/>
      <c r="BV999" s="53"/>
    </row>
    <row r="1000" spans="1:74" ht="15.75" customHeight="1" x14ac:dyDescent="0.1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 s="53"/>
      <c r="BN1000" s="53"/>
      <c r="BO1000" s="53"/>
      <c r="BP1000" s="53"/>
      <c r="BQ1000" s="53"/>
      <c r="BR1000" s="53"/>
      <c r="BS1000" s="53"/>
      <c r="BT1000" s="53"/>
      <c r="BU1000" s="53"/>
      <c r="BV1000" s="53"/>
    </row>
    <row r="1001" spans="1:74" ht="15.75" customHeight="1" x14ac:dyDescent="0.15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 s="53"/>
      <c r="BN1001" s="53"/>
      <c r="BO1001" s="53"/>
      <c r="BP1001" s="53"/>
      <c r="BQ1001" s="53"/>
      <c r="BR1001" s="53"/>
      <c r="BS1001" s="53"/>
      <c r="BT1001" s="53"/>
      <c r="BU1001" s="53"/>
      <c r="BV1001" s="53"/>
    </row>
    <row r="1002" spans="1:74" ht="15.75" customHeight="1" x14ac:dyDescent="0.15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 s="53"/>
      <c r="BN1002" s="53"/>
      <c r="BO1002" s="53"/>
      <c r="BP1002" s="53"/>
      <c r="BQ1002" s="53"/>
      <c r="BR1002" s="53"/>
      <c r="BS1002" s="53"/>
      <c r="BT1002" s="53"/>
      <c r="BU1002" s="53"/>
      <c r="BV1002" s="53"/>
    </row>
    <row r="1003" spans="1:74" ht="15.75" customHeight="1" x14ac:dyDescent="0.15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 s="53"/>
      <c r="BN1003" s="53"/>
      <c r="BO1003" s="53"/>
      <c r="BP1003" s="53"/>
      <c r="BQ1003" s="53"/>
      <c r="BR1003" s="53"/>
      <c r="BS1003" s="53"/>
      <c r="BT1003" s="53"/>
      <c r="BU1003" s="53"/>
      <c r="BV1003" s="53"/>
    </row>
    <row r="1004" spans="1:74" ht="15.75" customHeight="1" x14ac:dyDescent="0.15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 s="53"/>
      <c r="BN1004" s="53"/>
      <c r="BO1004" s="53"/>
      <c r="BP1004" s="53"/>
      <c r="BQ1004" s="53"/>
      <c r="BR1004" s="53"/>
      <c r="BS1004" s="53"/>
      <c r="BT1004" s="53"/>
      <c r="BU1004" s="53"/>
      <c r="BV1004" s="53"/>
    </row>
    <row r="1005" spans="1:74" ht="15.75" customHeight="1" x14ac:dyDescent="0.15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 s="53"/>
      <c r="BN1005" s="53"/>
      <c r="BO1005" s="53"/>
      <c r="BP1005" s="53"/>
      <c r="BQ1005" s="53"/>
      <c r="BR1005" s="53"/>
      <c r="BS1005" s="53"/>
      <c r="BT1005" s="53"/>
      <c r="BU1005" s="53"/>
      <c r="BV1005" s="53"/>
    </row>
    <row r="1006" spans="1:74" ht="15.75" customHeight="1" x14ac:dyDescent="0.15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 s="53"/>
      <c r="BN1006" s="53"/>
      <c r="BO1006" s="53"/>
      <c r="BP1006" s="53"/>
      <c r="BQ1006" s="53"/>
      <c r="BR1006" s="53"/>
      <c r="BS1006" s="53"/>
      <c r="BT1006" s="53"/>
      <c r="BU1006" s="53"/>
      <c r="BV1006" s="53"/>
    </row>
    <row r="1007" spans="1:74" ht="15.75" customHeight="1" x14ac:dyDescent="0.15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 s="53"/>
      <c r="BN1007" s="53"/>
      <c r="BO1007" s="53"/>
      <c r="BP1007" s="53"/>
      <c r="BQ1007" s="53"/>
      <c r="BR1007" s="53"/>
      <c r="BS1007" s="53"/>
      <c r="BT1007" s="53"/>
      <c r="BU1007" s="53"/>
      <c r="BV1007" s="53"/>
    </row>
    <row r="1008" spans="1:74" ht="15.75" customHeight="1" x14ac:dyDescent="0.15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 s="53"/>
      <c r="BN1008" s="53"/>
      <c r="BO1008" s="53"/>
      <c r="BP1008" s="53"/>
      <c r="BQ1008" s="53"/>
      <c r="BR1008" s="53"/>
      <c r="BS1008" s="53"/>
      <c r="BT1008" s="53"/>
      <c r="BU1008" s="53"/>
      <c r="BV1008" s="53"/>
    </row>
    <row r="1009" spans="1:74" ht="15.75" customHeight="1" x14ac:dyDescent="0.15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 s="53"/>
      <c r="BN1009" s="53"/>
      <c r="BO1009" s="53"/>
      <c r="BP1009" s="53"/>
      <c r="BQ1009" s="53"/>
      <c r="BR1009" s="53"/>
      <c r="BS1009" s="53"/>
      <c r="BT1009" s="53"/>
      <c r="BU1009" s="53"/>
      <c r="BV1009" s="53"/>
    </row>
    <row r="1010" spans="1:74" ht="15.75" customHeight="1" x14ac:dyDescent="0.15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 s="53"/>
      <c r="BN1010" s="53"/>
      <c r="BO1010" s="53"/>
      <c r="BP1010" s="53"/>
      <c r="BQ1010" s="53"/>
      <c r="BR1010" s="53"/>
      <c r="BS1010" s="53"/>
      <c r="BT1010" s="53"/>
      <c r="BU1010" s="53"/>
      <c r="BV1010" s="53"/>
    </row>
    <row r="1011" spans="1:74" ht="15.75" customHeight="1" x14ac:dyDescent="0.15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 s="53"/>
      <c r="BN1011" s="53"/>
      <c r="BO1011" s="53"/>
      <c r="BP1011" s="53"/>
      <c r="BQ1011" s="53"/>
      <c r="BR1011" s="53"/>
      <c r="BS1011" s="53"/>
      <c r="BT1011" s="53"/>
      <c r="BU1011" s="53"/>
      <c r="BV1011" s="53"/>
    </row>
    <row r="1012" spans="1:74" ht="15.75" customHeight="1" x14ac:dyDescent="0.15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 s="53"/>
      <c r="BN1012" s="53"/>
      <c r="BO1012" s="53"/>
      <c r="BP1012" s="53"/>
      <c r="BQ1012" s="53"/>
      <c r="BR1012" s="53"/>
      <c r="BS1012" s="53"/>
      <c r="BT1012" s="53"/>
      <c r="BU1012" s="53"/>
      <c r="BV1012" s="53"/>
    </row>
    <row r="1013" spans="1:74" ht="15.75" customHeight="1" x14ac:dyDescent="0.15">
      <c r="A1013" s="53"/>
      <c r="B1013" s="53"/>
      <c r="C1013" s="53"/>
      <c r="D1013" s="53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 s="53"/>
      <c r="BN1013" s="53"/>
      <c r="BO1013" s="53"/>
      <c r="BP1013" s="53"/>
      <c r="BQ1013" s="53"/>
      <c r="BR1013" s="53"/>
      <c r="BS1013" s="53"/>
      <c r="BT1013" s="53"/>
      <c r="BU1013" s="53"/>
      <c r="BV1013" s="53"/>
    </row>
    <row r="1014" spans="1:74" ht="15.75" customHeight="1" x14ac:dyDescent="0.15">
      <c r="A1014" s="53"/>
      <c r="B1014" s="53"/>
      <c r="C1014" s="53"/>
      <c r="D1014" s="53"/>
      <c r="E1014" s="53"/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 s="53"/>
      <c r="BN1014" s="53"/>
      <c r="BO1014" s="53"/>
      <c r="BP1014" s="53"/>
      <c r="BQ1014" s="53"/>
      <c r="BR1014" s="53"/>
      <c r="BS1014" s="53"/>
      <c r="BT1014" s="53"/>
      <c r="BU1014" s="53"/>
      <c r="BV1014" s="53"/>
    </row>
    <row r="1015" spans="1:74" ht="15.75" customHeight="1" x14ac:dyDescent="0.15">
      <c r="A1015" s="53"/>
      <c r="B1015" s="53"/>
      <c r="C1015" s="53"/>
      <c r="D1015" s="53"/>
      <c r="E1015" s="53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 s="53"/>
      <c r="BN1015" s="53"/>
      <c r="BO1015" s="53"/>
      <c r="BP1015" s="53"/>
      <c r="BQ1015" s="53"/>
      <c r="BR1015" s="53"/>
      <c r="BS1015" s="53"/>
      <c r="BT1015" s="53"/>
      <c r="BU1015" s="53"/>
      <c r="BV1015" s="53"/>
    </row>
    <row r="1016" spans="1:74" ht="15.75" customHeight="1" x14ac:dyDescent="0.15">
      <c r="A1016" s="53"/>
      <c r="B1016" s="53"/>
      <c r="C1016" s="53"/>
      <c r="D1016" s="53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 s="53"/>
      <c r="BN1016" s="53"/>
      <c r="BO1016" s="53"/>
      <c r="BP1016" s="53"/>
      <c r="BQ1016" s="53"/>
      <c r="BR1016" s="53"/>
      <c r="BS1016" s="53"/>
      <c r="BT1016" s="53"/>
      <c r="BU1016" s="53"/>
      <c r="BV1016" s="53"/>
    </row>
  </sheetData>
  <mergeCells count="734">
    <mergeCell ref="D276:E276"/>
    <mergeCell ref="AG276:AV276"/>
    <mergeCell ref="BM276:BS276"/>
    <mergeCell ref="B277:W278"/>
    <mergeCell ref="AG277:AG279"/>
    <mergeCell ref="AJ277:AJ279"/>
    <mergeCell ref="AK277:AK279"/>
    <mergeCell ref="AL277:AL279"/>
    <mergeCell ref="AM277:AM279"/>
    <mergeCell ref="AN277:AN279"/>
    <mergeCell ref="AO277:AO279"/>
    <mergeCell ref="AP277:AP279"/>
    <mergeCell ref="AQ277:AQ279"/>
    <mergeCell ref="AR277:AR279"/>
    <mergeCell ref="AS277:AS279"/>
    <mergeCell ref="AT277:AT279"/>
    <mergeCell ref="AU277:AU279"/>
    <mergeCell ref="AY277:AY278"/>
    <mergeCell ref="AZ277:AZ278"/>
    <mergeCell ref="Y278:Y279"/>
    <mergeCell ref="Z278:Z279"/>
    <mergeCell ref="AA278:AA279"/>
    <mergeCell ref="AC278:AC279"/>
    <mergeCell ref="AD278:AD279"/>
    <mergeCell ref="BM266:BS266"/>
    <mergeCell ref="B267:W268"/>
    <mergeCell ref="AH267:AH269"/>
    <mergeCell ref="AI267:AI269"/>
    <mergeCell ref="AJ267:AJ269"/>
    <mergeCell ref="BS267:BS269"/>
    <mergeCell ref="BJ269:BK269"/>
    <mergeCell ref="AU267:AU269"/>
    <mergeCell ref="AV267:AV269"/>
    <mergeCell ref="BM267:BM269"/>
    <mergeCell ref="BN267:BN269"/>
    <mergeCell ref="BO267:BO269"/>
    <mergeCell ref="BP267:BP269"/>
    <mergeCell ref="BQ267:BQ269"/>
    <mergeCell ref="BR267:BR269"/>
    <mergeCell ref="AX269:AY269"/>
    <mergeCell ref="AZ269:BA269"/>
    <mergeCell ref="BB269:BC269"/>
    <mergeCell ref="BD269:BE269"/>
    <mergeCell ref="BF269:BG269"/>
    <mergeCell ref="BH269:BI269"/>
    <mergeCell ref="BJ267:BJ268"/>
    <mergeCell ref="BK267:BK268"/>
    <mergeCell ref="AK267:AK269"/>
    <mergeCell ref="Y268:Y269"/>
    <mergeCell ref="Z268:Z269"/>
    <mergeCell ref="AA268:AA269"/>
    <mergeCell ref="AC268:AC269"/>
    <mergeCell ref="AD268:AD269"/>
    <mergeCell ref="AE268:AE269"/>
    <mergeCell ref="BG258:BG259"/>
    <mergeCell ref="BH258:BH259"/>
    <mergeCell ref="BI258:BI259"/>
    <mergeCell ref="AX267:AX268"/>
    <mergeCell ref="AY267:AY268"/>
    <mergeCell ref="AZ267:AZ268"/>
    <mergeCell ref="BA267:BA268"/>
    <mergeCell ref="BB267:BB268"/>
    <mergeCell ref="BC267:BC268"/>
    <mergeCell ref="BD267:BD268"/>
    <mergeCell ref="BE267:BE268"/>
    <mergeCell ref="BF267:BF268"/>
    <mergeCell ref="BG267:BG268"/>
    <mergeCell ref="BH267:BH268"/>
    <mergeCell ref="BI267:BI268"/>
    <mergeCell ref="AG266:AV266"/>
    <mergeCell ref="AL267:AL269"/>
    <mergeCell ref="AG267:AG269"/>
    <mergeCell ref="Y245:Y246"/>
    <mergeCell ref="Z245:Z246"/>
    <mergeCell ref="AA245:AA246"/>
    <mergeCell ref="AC245:AC246"/>
    <mergeCell ref="AD245:AD246"/>
    <mergeCell ref="AE245:AE246"/>
    <mergeCell ref="AG257:AV257"/>
    <mergeCell ref="Y259:Y260"/>
    <mergeCell ref="Z259:Z260"/>
    <mergeCell ref="AA259:AA260"/>
    <mergeCell ref="AC259:AC260"/>
    <mergeCell ref="AD259:AD260"/>
    <mergeCell ref="AE259:AE260"/>
    <mergeCell ref="BR244:BR246"/>
    <mergeCell ref="BS244:BS246"/>
    <mergeCell ref="BM257:BS257"/>
    <mergeCell ref="AX246:AY246"/>
    <mergeCell ref="AZ246:BA246"/>
    <mergeCell ref="BB246:BC246"/>
    <mergeCell ref="BD246:BE246"/>
    <mergeCell ref="AX244:AX245"/>
    <mergeCell ref="AY244:AY245"/>
    <mergeCell ref="AZ244:AZ245"/>
    <mergeCell ref="BA244:BA245"/>
    <mergeCell ref="BB244:BB245"/>
    <mergeCell ref="BC244:BC245"/>
    <mergeCell ref="BD244:BD245"/>
    <mergeCell ref="BE244:BE245"/>
    <mergeCell ref="BF244:BF245"/>
    <mergeCell ref="BM244:BM246"/>
    <mergeCell ref="BN244:BN246"/>
    <mergeCell ref="BO244:BO246"/>
    <mergeCell ref="BP244:BP246"/>
    <mergeCell ref="BQ244:BQ246"/>
    <mergeCell ref="BJ246:BK246"/>
    <mergeCell ref="BF246:BG246"/>
    <mergeCell ref="BH246:BI246"/>
    <mergeCell ref="D257:E257"/>
    <mergeCell ref="B258:W259"/>
    <mergeCell ref="AG258:AG260"/>
    <mergeCell ref="AH258:AH260"/>
    <mergeCell ref="AI258:AI260"/>
    <mergeCell ref="BR258:BR260"/>
    <mergeCell ref="BS258:BS260"/>
    <mergeCell ref="BJ258:BJ259"/>
    <mergeCell ref="BK258:BK259"/>
    <mergeCell ref="BM258:BM260"/>
    <mergeCell ref="BN258:BN260"/>
    <mergeCell ref="BO258:BO260"/>
    <mergeCell ref="BP258:BP260"/>
    <mergeCell ref="BQ258:BQ260"/>
    <mergeCell ref="BJ260:BK260"/>
    <mergeCell ref="AG243:AV243"/>
    <mergeCell ref="BC258:BC259"/>
    <mergeCell ref="BD258:BD259"/>
    <mergeCell ref="AX260:AY260"/>
    <mergeCell ref="AZ260:BA260"/>
    <mergeCell ref="BB260:BC260"/>
    <mergeCell ref="AU258:AU260"/>
    <mergeCell ref="AV258:AV260"/>
    <mergeCell ref="AX258:AX259"/>
    <mergeCell ref="AY258:AY259"/>
    <mergeCell ref="AZ258:AZ259"/>
    <mergeCell ref="BA258:BA259"/>
    <mergeCell ref="BB258:BB259"/>
    <mergeCell ref="AJ258:AJ260"/>
    <mergeCell ref="AK258:AK260"/>
    <mergeCell ref="BD260:BE260"/>
    <mergeCell ref="BE258:BE259"/>
    <mergeCell ref="AR244:AR246"/>
    <mergeCell ref="AS244:AS246"/>
    <mergeCell ref="AL258:AL260"/>
    <mergeCell ref="AN229:AN230"/>
    <mergeCell ref="AO229:AO230"/>
    <mergeCell ref="AP229:AP230"/>
    <mergeCell ref="AQ229:AQ230"/>
    <mergeCell ref="AR229:AR230"/>
    <mergeCell ref="AS229:AS230"/>
    <mergeCell ref="AT229:AT230"/>
    <mergeCell ref="AU229:AU230"/>
    <mergeCell ref="AV229:AV230"/>
    <mergeCell ref="Y229:Y230"/>
    <mergeCell ref="Z229:Z230"/>
    <mergeCell ref="AA229:AA230"/>
    <mergeCell ref="AC229:AC230"/>
    <mergeCell ref="AI229:AI230"/>
    <mergeCell ref="AJ229:AJ230"/>
    <mergeCell ref="AK229:AK230"/>
    <mergeCell ref="AL229:AL230"/>
    <mergeCell ref="AM229:AM230"/>
    <mergeCell ref="AD229:AD230"/>
    <mergeCell ref="AE229:AE230"/>
    <mergeCell ref="AG229:AG230"/>
    <mergeCell ref="AH229:AH230"/>
    <mergeCell ref="AD188:AD189"/>
    <mergeCell ref="AE188:AE189"/>
    <mergeCell ref="AL187:AL189"/>
    <mergeCell ref="AM187:AM189"/>
    <mergeCell ref="AN187:AN189"/>
    <mergeCell ref="AO187:AO189"/>
    <mergeCell ref="AP187:AP189"/>
    <mergeCell ref="AQ187:AQ189"/>
    <mergeCell ref="AG228:AV228"/>
    <mergeCell ref="AR187:AR189"/>
    <mergeCell ref="AP202:AP204"/>
    <mergeCell ref="AQ202:AQ204"/>
    <mergeCell ref="AH187:AH189"/>
    <mergeCell ref="AI187:AI189"/>
    <mergeCell ref="AJ187:AJ189"/>
    <mergeCell ref="AK187:AK189"/>
    <mergeCell ref="AH202:AH204"/>
    <mergeCell ref="AI202:AI204"/>
    <mergeCell ref="AJ202:AJ204"/>
    <mergeCell ref="AK202:AK204"/>
    <mergeCell ref="AL202:AL204"/>
    <mergeCell ref="BI161:BI162"/>
    <mergeCell ref="BJ161:BJ162"/>
    <mergeCell ref="BB161:BB162"/>
    <mergeCell ref="BC161:BC162"/>
    <mergeCell ref="BD161:BD162"/>
    <mergeCell ref="BE161:BE162"/>
    <mergeCell ref="BF161:BF162"/>
    <mergeCell ref="BG161:BG162"/>
    <mergeCell ref="BH161:BH162"/>
    <mergeCell ref="B138:W139"/>
    <mergeCell ref="AH138:AH140"/>
    <mergeCell ref="AI138:AI140"/>
    <mergeCell ref="AJ138:AJ140"/>
    <mergeCell ref="BS138:BS140"/>
    <mergeCell ref="BJ140:BK140"/>
    <mergeCell ref="AU138:AU140"/>
    <mergeCell ref="AV138:AV140"/>
    <mergeCell ref="BM138:BM140"/>
    <mergeCell ref="BN138:BN140"/>
    <mergeCell ref="BO138:BO140"/>
    <mergeCell ref="BP138:BP140"/>
    <mergeCell ref="BQ138:BQ140"/>
    <mergeCell ref="BR138:BR140"/>
    <mergeCell ref="AX140:AY140"/>
    <mergeCell ref="AZ140:BA140"/>
    <mergeCell ref="BB140:BC140"/>
    <mergeCell ref="BD140:BE140"/>
    <mergeCell ref="BF140:BG140"/>
    <mergeCell ref="BH140:BI140"/>
    <mergeCell ref="AO138:AO140"/>
    <mergeCell ref="AP138:AP140"/>
    <mergeCell ref="AG138:AG140"/>
    <mergeCell ref="Y139:Y140"/>
    <mergeCell ref="Z139:Z140"/>
    <mergeCell ref="AA139:AA140"/>
    <mergeCell ref="AC139:AC140"/>
    <mergeCell ref="AD139:AD140"/>
    <mergeCell ref="AE139:AE140"/>
    <mergeCell ref="AG137:AV137"/>
    <mergeCell ref="BM137:BS137"/>
    <mergeCell ref="BP88:BP90"/>
    <mergeCell ref="BQ88:BQ90"/>
    <mergeCell ref="BR88:BR90"/>
    <mergeCell ref="BS88:BS90"/>
    <mergeCell ref="BF90:BG90"/>
    <mergeCell ref="BH90:BI90"/>
    <mergeCell ref="BJ90:BK90"/>
    <mergeCell ref="AY88:AY89"/>
    <mergeCell ref="BH88:BH89"/>
    <mergeCell ref="BH77:BH78"/>
    <mergeCell ref="BI77:BI78"/>
    <mergeCell ref="BM88:BM90"/>
    <mergeCell ref="BN88:BN90"/>
    <mergeCell ref="BO88:BO90"/>
    <mergeCell ref="Y89:Y90"/>
    <mergeCell ref="Z89:Z90"/>
    <mergeCell ref="AR88:AR90"/>
    <mergeCell ref="AS88:AS90"/>
    <mergeCell ref="AK88:AK90"/>
    <mergeCell ref="AL88:AL90"/>
    <mergeCell ref="AM88:AM90"/>
    <mergeCell ref="AN88:AN90"/>
    <mergeCell ref="AO88:AO90"/>
    <mergeCell ref="AP88:AP90"/>
    <mergeCell ref="AQ88:AQ90"/>
    <mergeCell ref="AA89:AA90"/>
    <mergeCell ref="AC89:AC90"/>
    <mergeCell ref="AD89:AD90"/>
    <mergeCell ref="AE89:AE90"/>
    <mergeCell ref="AP77:AP79"/>
    <mergeCell ref="AQ77:AQ79"/>
    <mergeCell ref="AR77:AR79"/>
    <mergeCell ref="AS77:AS79"/>
    <mergeCell ref="AT77:AT79"/>
    <mergeCell ref="AT88:AT90"/>
    <mergeCell ref="AU88:AU90"/>
    <mergeCell ref="AV88:AV90"/>
    <mergeCell ref="AX88:AX89"/>
    <mergeCell ref="B88:W89"/>
    <mergeCell ref="AG88:AG90"/>
    <mergeCell ref="AH88:AH90"/>
    <mergeCell ref="AI88:AI90"/>
    <mergeCell ref="AJ88:AJ90"/>
    <mergeCell ref="BG88:BG89"/>
    <mergeCell ref="AZ88:AZ89"/>
    <mergeCell ref="BA88:BA89"/>
    <mergeCell ref="BB88:BB89"/>
    <mergeCell ref="BC88:BC89"/>
    <mergeCell ref="BD88:BD89"/>
    <mergeCell ref="BE88:BE89"/>
    <mergeCell ref="BF88:BF89"/>
    <mergeCell ref="AX90:AY90"/>
    <mergeCell ref="AZ90:BA90"/>
    <mergeCell ref="BB90:BC90"/>
    <mergeCell ref="BD90:BE90"/>
    <mergeCell ref="AD11:AD13"/>
    <mergeCell ref="AE11:AE13"/>
    <mergeCell ref="F30:W30"/>
    <mergeCell ref="B31:W32"/>
    <mergeCell ref="Y33:Y35"/>
    <mergeCell ref="Z33:Z35"/>
    <mergeCell ref="AA33:AA35"/>
    <mergeCell ref="AE33:AE35"/>
    <mergeCell ref="BF33:BF34"/>
    <mergeCell ref="BE33:BE34"/>
    <mergeCell ref="BA33:BA34"/>
    <mergeCell ref="AX35:AY35"/>
    <mergeCell ref="AZ35:BA35"/>
    <mergeCell ref="AS33:AS35"/>
    <mergeCell ref="AT33:AT35"/>
    <mergeCell ref="AU33:AU35"/>
    <mergeCell ref="AV33:AV35"/>
    <mergeCell ref="AX33:AX34"/>
    <mergeCell ref="AY33:AY34"/>
    <mergeCell ref="AZ33:AZ34"/>
    <mergeCell ref="BC11:BC12"/>
    <mergeCell ref="BD11:BD12"/>
    <mergeCell ref="BE11:BE12"/>
    <mergeCell ref="BD13:BE13"/>
    <mergeCell ref="AN33:AN35"/>
    <mergeCell ref="AO33:AO35"/>
    <mergeCell ref="AP33:AP35"/>
    <mergeCell ref="AQ33:AQ35"/>
    <mergeCell ref="AR33:AR35"/>
    <mergeCell ref="AQ11:AQ13"/>
    <mergeCell ref="AR11:AR13"/>
    <mergeCell ref="AG32:AV32"/>
    <mergeCell ref="BM32:BS32"/>
    <mergeCell ref="BC33:BC34"/>
    <mergeCell ref="BD33:BD34"/>
    <mergeCell ref="BR33:BR35"/>
    <mergeCell ref="BS33:BS35"/>
    <mergeCell ref="BB35:BC35"/>
    <mergeCell ref="BD35:BE35"/>
    <mergeCell ref="BF35:BG35"/>
    <mergeCell ref="BH35:BI35"/>
    <mergeCell ref="BJ33:BJ34"/>
    <mergeCell ref="BK33:BK34"/>
    <mergeCell ref="BM33:BM35"/>
    <mergeCell ref="BN33:BN35"/>
    <mergeCell ref="BO33:BO35"/>
    <mergeCell ref="BP33:BP35"/>
    <mergeCell ref="BB33:BB34"/>
    <mergeCell ref="BQ33:BQ35"/>
    <mergeCell ref="BJ35:BK35"/>
    <mergeCell ref="BG33:BG34"/>
    <mergeCell ref="BH33:BH34"/>
    <mergeCell ref="BI33:BI34"/>
    <mergeCell ref="BH13:BI13"/>
    <mergeCell ref="BJ13:BK13"/>
    <mergeCell ref="B2:D6"/>
    <mergeCell ref="F3:M3"/>
    <mergeCell ref="F9:W9"/>
    <mergeCell ref="BM10:BS10"/>
    <mergeCell ref="Y11:Y13"/>
    <mergeCell ref="Z11:Z13"/>
    <mergeCell ref="BS11:BS13"/>
    <mergeCell ref="AA11:AA13"/>
    <mergeCell ref="AC11:AC13"/>
    <mergeCell ref="BH11:BH12"/>
    <mergeCell ref="BI11:BI12"/>
    <mergeCell ref="BJ11:BJ12"/>
    <mergeCell ref="BK11:BK12"/>
    <mergeCell ref="BM11:BM13"/>
    <mergeCell ref="BN11:BN13"/>
    <mergeCell ref="BO11:BO13"/>
    <mergeCell ref="BP11:BP13"/>
    <mergeCell ref="BQ11:BQ13"/>
    <mergeCell ref="BR11:BR13"/>
    <mergeCell ref="AZ13:BA13"/>
    <mergeCell ref="BB13:BC13"/>
    <mergeCell ref="AM11:AM13"/>
    <mergeCell ref="BF11:BF12"/>
    <mergeCell ref="BG11:BG12"/>
    <mergeCell ref="BF13:BG13"/>
    <mergeCell ref="AG10:AV10"/>
    <mergeCell ref="AX13:AY13"/>
    <mergeCell ref="AN11:AN13"/>
    <mergeCell ref="AS11:AS13"/>
    <mergeCell ref="AT11:AT13"/>
    <mergeCell ref="AU11:AU13"/>
    <mergeCell ref="AV11:AV13"/>
    <mergeCell ref="AX11:AX12"/>
    <mergeCell ref="AY11:AY12"/>
    <mergeCell ref="AZ11:AZ12"/>
    <mergeCell ref="BA11:BA12"/>
    <mergeCell ref="BB11:BB12"/>
    <mergeCell ref="AG11:AG13"/>
    <mergeCell ref="AH11:AH13"/>
    <mergeCell ref="AI11:AI13"/>
    <mergeCell ref="AJ11:AJ13"/>
    <mergeCell ref="AK11:AK13"/>
    <mergeCell ref="AL11:AL13"/>
    <mergeCell ref="AO11:AO13"/>
    <mergeCell ref="AP11:AP13"/>
    <mergeCell ref="AL33:AL35"/>
    <mergeCell ref="AM33:AM35"/>
    <mergeCell ref="AG76:AV76"/>
    <mergeCell ref="BM76:BS76"/>
    <mergeCell ref="B77:W78"/>
    <mergeCell ref="AH77:AH79"/>
    <mergeCell ref="BS77:BS79"/>
    <mergeCell ref="BJ79:BK79"/>
    <mergeCell ref="AC33:AC35"/>
    <mergeCell ref="AD33:AD35"/>
    <mergeCell ref="AG33:AG35"/>
    <mergeCell ref="AH33:AH35"/>
    <mergeCell ref="AI33:AI35"/>
    <mergeCell ref="AJ33:AJ35"/>
    <mergeCell ref="AK33:AK35"/>
    <mergeCell ref="BM77:BM79"/>
    <mergeCell ref="BN77:BN79"/>
    <mergeCell ref="BO77:BO79"/>
    <mergeCell ref="BP77:BP79"/>
    <mergeCell ref="BQ77:BQ79"/>
    <mergeCell ref="AG77:AG79"/>
    <mergeCell ref="Y78:Y79"/>
    <mergeCell ref="Z78:Z79"/>
    <mergeCell ref="AA78:AA79"/>
    <mergeCell ref="AC78:AC79"/>
    <mergeCell ref="AD78:AD79"/>
    <mergeCell ref="AE78:AE79"/>
    <mergeCell ref="BD79:BE79"/>
    <mergeCell ref="BF79:BG79"/>
    <mergeCell ref="AX77:AX78"/>
    <mergeCell ref="AY77:AY78"/>
    <mergeCell ref="AZ77:AZ78"/>
    <mergeCell ref="BA77:BA78"/>
    <mergeCell ref="BB77:BB78"/>
    <mergeCell ref="BC77:BC78"/>
    <mergeCell ref="BD77:BD78"/>
    <mergeCell ref="BE77:BE78"/>
    <mergeCell ref="AI77:AI79"/>
    <mergeCell ref="AJ77:AJ79"/>
    <mergeCell ref="BF77:BF78"/>
    <mergeCell ref="BG77:BG78"/>
    <mergeCell ref="AU77:AU79"/>
    <mergeCell ref="AV77:AV79"/>
    <mergeCell ref="AK77:AK79"/>
    <mergeCell ref="AS258:AS260"/>
    <mergeCell ref="AT258:AT260"/>
    <mergeCell ref="AM258:AM260"/>
    <mergeCell ref="AN258:AN260"/>
    <mergeCell ref="AO258:AO260"/>
    <mergeCell ref="AP258:AP260"/>
    <mergeCell ref="AQ258:AQ260"/>
    <mergeCell ref="AR258:AR260"/>
    <mergeCell ref="BR77:BR79"/>
    <mergeCell ref="AX79:AY79"/>
    <mergeCell ref="AZ79:BA79"/>
    <mergeCell ref="BB79:BC79"/>
    <mergeCell ref="BJ77:BJ78"/>
    <mergeCell ref="BK77:BK78"/>
    <mergeCell ref="BH79:BI79"/>
    <mergeCell ref="AG87:AV87"/>
    <mergeCell ref="BM87:BS87"/>
    <mergeCell ref="BI88:BI89"/>
    <mergeCell ref="BJ88:BJ89"/>
    <mergeCell ref="BK88:BK89"/>
    <mergeCell ref="AL77:AL79"/>
    <mergeCell ref="AM77:AM79"/>
    <mergeCell ref="AN77:AN79"/>
    <mergeCell ref="AO77:AO79"/>
    <mergeCell ref="BH260:BI260"/>
    <mergeCell ref="BF258:BF259"/>
    <mergeCell ref="BD277:BD278"/>
    <mergeCell ref="BE277:BE278"/>
    <mergeCell ref="AE278:AE279"/>
    <mergeCell ref="AX279:AY279"/>
    <mergeCell ref="AZ279:BA279"/>
    <mergeCell ref="BB279:BC279"/>
    <mergeCell ref="AH277:AH279"/>
    <mergeCell ref="AI277:AI279"/>
    <mergeCell ref="BA277:BA278"/>
    <mergeCell ref="BB277:BB278"/>
    <mergeCell ref="BC277:BC278"/>
    <mergeCell ref="AV277:AV279"/>
    <mergeCell ref="AX277:AX278"/>
    <mergeCell ref="AM267:AM269"/>
    <mergeCell ref="AN267:AN269"/>
    <mergeCell ref="AO267:AO269"/>
    <mergeCell ref="AP267:AP269"/>
    <mergeCell ref="AQ267:AQ269"/>
    <mergeCell ref="AR267:AR269"/>
    <mergeCell ref="AS267:AS269"/>
    <mergeCell ref="AT267:AT269"/>
    <mergeCell ref="BF260:BG260"/>
    <mergeCell ref="BN277:BN279"/>
    <mergeCell ref="BO277:BO279"/>
    <mergeCell ref="BP277:BP279"/>
    <mergeCell ref="BQ277:BQ279"/>
    <mergeCell ref="BR277:BR279"/>
    <mergeCell ref="BS277:BS279"/>
    <mergeCell ref="BD279:BE279"/>
    <mergeCell ref="BF279:BG279"/>
    <mergeCell ref="BH279:BI279"/>
    <mergeCell ref="BF277:BF278"/>
    <mergeCell ref="BG277:BG278"/>
    <mergeCell ref="BH277:BH278"/>
    <mergeCell ref="BI277:BI278"/>
    <mergeCell ref="BJ277:BJ278"/>
    <mergeCell ref="BK277:BK278"/>
    <mergeCell ref="BM277:BM279"/>
    <mergeCell ref="BJ279:BK279"/>
    <mergeCell ref="BR187:BR189"/>
    <mergeCell ref="AA178:AA179"/>
    <mergeCell ref="AC178:AC179"/>
    <mergeCell ref="B187:W188"/>
    <mergeCell ref="Y188:Y189"/>
    <mergeCell ref="Z188:Z189"/>
    <mergeCell ref="AA188:AA189"/>
    <mergeCell ref="AC188:AC189"/>
    <mergeCell ref="AX179:AY179"/>
    <mergeCell ref="AR177:AR179"/>
    <mergeCell ref="AS177:AS179"/>
    <mergeCell ref="AT177:AT179"/>
    <mergeCell ref="AU177:AU179"/>
    <mergeCell ref="AV177:AV179"/>
    <mergeCell ref="AX177:AX178"/>
    <mergeCell ref="BJ179:BK179"/>
    <mergeCell ref="AG186:AV186"/>
    <mergeCell ref="BM186:BS186"/>
    <mergeCell ref="BG177:BG178"/>
    <mergeCell ref="BH177:BH178"/>
    <mergeCell ref="BI177:BI178"/>
    <mergeCell ref="BJ177:BJ178"/>
    <mergeCell ref="AZ189:BA189"/>
    <mergeCell ref="BB189:BC189"/>
    <mergeCell ref="AE161:AE163"/>
    <mergeCell ref="AG161:AG163"/>
    <mergeCell ref="B177:W178"/>
    <mergeCell ref="AG177:AG179"/>
    <mergeCell ref="AD178:AD179"/>
    <mergeCell ref="AE178:AE179"/>
    <mergeCell ref="AG187:AG189"/>
    <mergeCell ref="AX138:AX139"/>
    <mergeCell ref="AY138:AY139"/>
    <mergeCell ref="F159:W159"/>
    <mergeCell ref="AG160:AV160"/>
    <mergeCell ref="Y161:Y163"/>
    <mergeCell ref="Z161:Z163"/>
    <mergeCell ref="AA161:AA163"/>
    <mergeCell ref="AX163:AY163"/>
    <mergeCell ref="AK177:AK179"/>
    <mergeCell ref="AL177:AL179"/>
    <mergeCell ref="AM177:AM179"/>
    <mergeCell ref="AN177:AN179"/>
    <mergeCell ref="AO177:AO179"/>
    <mergeCell ref="AP177:AP179"/>
    <mergeCell ref="AQ177:AQ179"/>
    <mergeCell ref="Y178:Y179"/>
    <mergeCell ref="Z178:Z179"/>
    <mergeCell ref="BK177:BK178"/>
    <mergeCell ref="BM177:BM179"/>
    <mergeCell ref="BN177:BN179"/>
    <mergeCell ref="AZ177:AZ178"/>
    <mergeCell ref="BA177:BA178"/>
    <mergeCell ref="BB177:BB178"/>
    <mergeCell ref="BC177:BC178"/>
    <mergeCell ref="BD177:BD178"/>
    <mergeCell ref="BE177:BE178"/>
    <mergeCell ref="BF177:BF178"/>
    <mergeCell ref="BO177:BO179"/>
    <mergeCell ref="BP177:BP179"/>
    <mergeCell ref="BQ177:BQ179"/>
    <mergeCell ref="BR177:BR179"/>
    <mergeCell ref="BS177:BS179"/>
    <mergeCell ref="AZ179:BA179"/>
    <mergeCell ref="BB179:BC179"/>
    <mergeCell ref="AC161:AC163"/>
    <mergeCell ref="AD161:AD163"/>
    <mergeCell ref="AV161:AV163"/>
    <mergeCell ref="AX161:AX162"/>
    <mergeCell ref="AY161:AY162"/>
    <mergeCell ref="AZ161:AZ162"/>
    <mergeCell ref="BA161:BA162"/>
    <mergeCell ref="AG176:AV176"/>
    <mergeCell ref="BH179:BI179"/>
    <mergeCell ref="BD179:BE179"/>
    <mergeCell ref="BF179:BG179"/>
    <mergeCell ref="AY177:AY178"/>
    <mergeCell ref="AH177:AH179"/>
    <mergeCell ref="AI177:AI179"/>
    <mergeCell ref="AJ177:AJ179"/>
    <mergeCell ref="AH161:AH163"/>
    <mergeCell ref="AI161:AI163"/>
    <mergeCell ref="AJ161:AJ163"/>
    <mergeCell ref="AK161:AK163"/>
    <mergeCell ref="AL161:AL163"/>
    <mergeCell ref="AM161:AM163"/>
    <mergeCell ref="AN161:AN163"/>
    <mergeCell ref="AO161:AO163"/>
    <mergeCell ref="AP161:AP163"/>
    <mergeCell ref="BI138:BI139"/>
    <mergeCell ref="BP161:BP163"/>
    <mergeCell ref="BO161:BO163"/>
    <mergeCell ref="BJ163:BK163"/>
    <mergeCell ref="AK138:AK140"/>
    <mergeCell ref="AL138:AL140"/>
    <mergeCell ref="AM138:AM140"/>
    <mergeCell ref="AN138:AN140"/>
    <mergeCell ref="AQ138:AQ140"/>
    <mergeCell ref="AR138:AR140"/>
    <mergeCell ref="AS138:AS140"/>
    <mergeCell ref="AT138:AT140"/>
    <mergeCell ref="AQ161:AQ163"/>
    <mergeCell ref="AR161:AR163"/>
    <mergeCell ref="AS161:AS163"/>
    <mergeCell ref="AT161:AT163"/>
    <mergeCell ref="AU161:AU163"/>
    <mergeCell ref="BQ161:BQ163"/>
    <mergeCell ref="BM176:BS176"/>
    <mergeCell ref="AZ163:BA163"/>
    <mergeCell ref="BB163:BC163"/>
    <mergeCell ref="BD163:BE163"/>
    <mergeCell ref="BF163:BG163"/>
    <mergeCell ref="BH163:BI163"/>
    <mergeCell ref="AZ138:AZ139"/>
    <mergeCell ref="BA138:BA139"/>
    <mergeCell ref="BB138:BB139"/>
    <mergeCell ref="BC138:BC139"/>
    <mergeCell ref="BD138:BD139"/>
    <mergeCell ref="BE138:BE139"/>
    <mergeCell ref="BF138:BF139"/>
    <mergeCell ref="BG138:BG139"/>
    <mergeCell ref="BH138:BH139"/>
    <mergeCell ref="BR161:BR163"/>
    <mergeCell ref="BS161:BS163"/>
    <mergeCell ref="BJ138:BJ139"/>
    <mergeCell ref="BK138:BK139"/>
    <mergeCell ref="BM160:BS160"/>
    <mergeCell ref="BK161:BK162"/>
    <mergeCell ref="BM161:BM163"/>
    <mergeCell ref="BN161:BN163"/>
    <mergeCell ref="BH244:BH245"/>
    <mergeCell ref="BI244:BI245"/>
    <mergeCell ref="BJ244:BJ245"/>
    <mergeCell ref="BK244:BK245"/>
    <mergeCell ref="BC202:BC203"/>
    <mergeCell ref="BD202:BD203"/>
    <mergeCell ref="BE202:BE203"/>
    <mergeCell ref="BF202:BF203"/>
    <mergeCell ref="BG202:BG203"/>
    <mergeCell ref="BH202:BH203"/>
    <mergeCell ref="BI202:BI203"/>
    <mergeCell ref="B244:W245"/>
    <mergeCell ref="AT202:AT204"/>
    <mergeCell ref="AU202:AU204"/>
    <mergeCell ref="AX202:AX203"/>
    <mergeCell ref="AY202:AY203"/>
    <mergeCell ref="AZ202:AZ203"/>
    <mergeCell ref="BA202:BA203"/>
    <mergeCell ref="BB202:BB203"/>
    <mergeCell ref="BG244:BG245"/>
    <mergeCell ref="AG202:AG204"/>
    <mergeCell ref="AG244:AG246"/>
    <mergeCell ref="AH244:AH246"/>
    <mergeCell ref="AI244:AI246"/>
    <mergeCell ref="AJ244:AJ246"/>
    <mergeCell ref="AK244:AK246"/>
    <mergeCell ref="AL244:AL246"/>
    <mergeCell ref="AT244:AT246"/>
    <mergeCell ref="AU244:AU246"/>
    <mergeCell ref="AV244:AV246"/>
    <mergeCell ref="AM244:AM246"/>
    <mergeCell ref="AN244:AN246"/>
    <mergeCell ref="AO244:AO246"/>
    <mergeCell ref="AP244:AP246"/>
    <mergeCell ref="AQ244:AQ246"/>
    <mergeCell ref="D199:W199"/>
    <mergeCell ref="F201:W201"/>
    <mergeCell ref="AG201:AV201"/>
    <mergeCell ref="B202:W203"/>
    <mergeCell ref="AV202:AV204"/>
    <mergeCell ref="AX204:AY204"/>
    <mergeCell ref="AZ204:BA204"/>
    <mergeCell ref="Y203:Y204"/>
    <mergeCell ref="Z203:Z204"/>
    <mergeCell ref="AA203:AA204"/>
    <mergeCell ref="AC203:AC204"/>
    <mergeCell ref="AD203:AD204"/>
    <mergeCell ref="AE203:AE204"/>
    <mergeCell ref="AR202:AR204"/>
    <mergeCell ref="AS202:AS204"/>
    <mergeCell ref="AM202:AM204"/>
    <mergeCell ref="AN202:AN204"/>
    <mergeCell ref="AO202:AO204"/>
    <mergeCell ref="AX230:AY230"/>
    <mergeCell ref="AZ230:BA230"/>
    <mergeCell ref="BB230:BC230"/>
    <mergeCell ref="BD230:BE230"/>
    <mergeCell ref="BF230:BG230"/>
    <mergeCell ref="BR202:BR204"/>
    <mergeCell ref="BB204:BC204"/>
    <mergeCell ref="BD204:BE204"/>
    <mergeCell ref="BF204:BG204"/>
    <mergeCell ref="BH204:BI204"/>
    <mergeCell ref="BK202:BK203"/>
    <mergeCell ref="BM202:BM204"/>
    <mergeCell ref="BN202:BN204"/>
    <mergeCell ref="BO202:BO204"/>
    <mergeCell ref="BP202:BP204"/>
    <mergeCell ref="BQ202:BQ204"/>
    <mergeCell ref="BJ204:BK204"/>
    <mergeCell ref="BA187:BA188"/>
    <mergeCell ref="AX189:AY189"/>
    <mergeCell ref="BP187:BP189"/>
    <mergeCell ref="BQ187:BQ189"/>
    <mergeCell ref="BD189:BE189"/>
    <mergeCell ref="BF189:BG189"/>
    <mergeCell ref="AS187:AS189"/>
    <mergeCell ref="AT187:AT189"/>
    <mergeCell ref="AU187:AU189"/>
    <mergeCell ref="AV187:AV189"/>
    <mergeCell ref="AX187:AX188"/>
    <mergeCell ref="AY187:AY188"/>
    <mergeCell ref="AZ187:AZ188"/>
    <mergeCell ref="BB187:BB188"/>
    <mergeCell ref="BC187:BC188"/>
    <mergeCell ref="BD187:BD188"/>
    <mergeCell ref="BE187:BE188"/>
    <mergeCell ref="BF187:BF188"/>
    <mergeCell ref="BG187:BG188"/>
    <mergeCell ref="BM243:BS243"/>
    <mergeCell ref="BH189:BI189"/>
    <mergeCell ref="BJ189:BK189"/>
    <mergeCell ref="BM201:BS201"/>
    <mergeCell ref="BM228:BS228"/>
    <mergeCell ref="BM229:BM230"/>
    <mergeCell ref="BN229:BN230"/>
    <mergeCell ref="BO229:BO230"/>
    <mergeCell ref="BH230:BI230"/>
    <mergeCell ref="BJ230:BK230"/>
    <mergeCell ref="BP229:BP230"/>
    <mergeCell ref="BQ229:BQ230"/>
    <mergeCell ref="BS187:BS189"/>
    <mergeCell ref="BH187:BH188"/>
    <mergeCell ref="BI187:BI188"/>
    <mergeCell ref="BJ187:BJ188"/>
    <mergeCell ref="BK187:BK188"/>
    <mergeCell ref="BM187:BM189"/>
    <mergeCell ref="BN187:BN189"/>
    <mergeCell ref="BO187:BO189"/>
    <mergeCell ref="BR229:BR230"/>
    <mergeCell ref="BS229:BS230"/>
    <mergeCell ref="BS202:BS204"/>
    <mergeCell ref="BJ202:BJ203"/>
  </mergeCells>
  <hyperlinks>
    <hyperlink ref="D30" r:id="rId1" xr:uid="{00000000-0004-0000-0100-000000000000}"/>
    <hyperlink ref="D36" r:id="rId2" xr:uid="{00000000-0004-0000-0100-000001000000}"/>
    <hyperlink ref="D37" r:id="rId3" xr:uid="{00000000-0004-0000-0100-000002000000}"/>
    <hyperlink ref="D38" r:id="rId4" xr:uid="{00000000-0004-0000-0100-000003000000}"/>
    <hyperlink ref="D39" r:id="rId5" xr:uid="{00000000-0004-0000-0100-000004000000}"/>
    <hyperlink ref="D40" r:id="rId6" xr:uid="{00000000-0004-0000-0100-000005000000}"/>
    <hyperlink ref="D41" r:id="rId7" xr:uid="{00000000-0004-0000-0100-000006000000}"/>
    <hyperlink ref="D42" r:id="rId8" xr:uid="{00000000-0004-0000-0100-000007000000}"/>
    <hyperlink ref="D43" r:id="rId9" xr:uid="{00000000-0004-0000-0100-000008000000}"/>
    <hyperlink ref="D44" r:id="rId10" xr:uid="{00000000-0004-0000-0100-000009000000}"/>
    <hyperlink ref="D45" r:id="rId11" xr:uid="{00000000-0004-0000-0100-00000A000000}"/>
    <hyperlink ref="D46" r:id="rId12" xr:uid="{00000000-0004-0000-0100-00000B000000}"/>
    <hyperlink ref="D47" r:id="rId13" xr:uid="{00000000-0004-0000-0100-00000C000000}"/>
    <hyperlink ref="D48" r:id="rId14" xr:uid="{00000000-0004-0000-0100-00000D000000}"/>
    <hyperlink ref="D49" r:id="rId15" xr:uid="{00000000-0004-0000-0100-00000E000000}"/>
    <hyperlink ref="D50" r:id="rId16" xr:uid="{00000000-0004-0000-0100-00000F000000}"/>
    <hyperlink ref="D51" r:id="rId17" xr:uid="{00000000-0004-0000-0100-000010000000}"/>
    <hyperlink ref="D52" r:id="rId18" xr:uid="{00000000-0004-0000-0100-000011000000}"/>
    <hyperlink ref="D53" r:id="rId19" xr:uid="{00000000-0004-0000-0100-000012000000}"/>
    <hyperlink ref="D54" r:id="rId20" xr:uid="{00000000-0004-0000-0100-000013000000}"/>
    <hyperlink ref="D55" r:id="rId21" xr:uid="{00000000-0004-0000-0100-000014000000}"/>
    <hyperlink ref="D56" r:id="rId22" xr:uid="{00000000-0004-0000-0100-000015000000}"/>
    <hyperlink ref="D57" r:id="rId23" xr:uid="{00000000-0004-0000-0100-000016000000}"/>
    <hyperlink ref="D58" r:id="rId24" xr:uid="{00000000-0004-0000-0100-000017000000}"/>
    <hyperlink ref="D59" r:id="rId25" xr:uid="{00000000-0004-0000-0100-000018000000}"/>
    <hyperlink ref="D60" r:id="rId26" xr:uid="{00000000-0004-0000-0100-000019000000}"/>
    <hyperlink ref="D61" r:id="rId27" xr:uid="{00000000-0004-0000-0100-00001A000000}"/>
    <hyperlink ref="D62" r:id="rId28" xr:uid="{00000000-0004-0000-0100-00001B000000}"/>
    <hyperlink ref="D63" r:id="rId29" xr:uid="{00000000-0004-0000-0100-00001C000000}"/>
    <hyperlink ref="D64" r:id="rId30" xr:uid="{00000000-0004-0000-0100-00001D000000}"/>
    <hyperlink ref="D65" r:id="rId31" xr:uid="{00000000-0004-0000-0100-00001E000000}"/>
    <hyperlink ref="D66" r:id="rId32" xr:uid="{00000000-0004-0000-0100-00001F000000}"/>
    <hyperlink ref="D67" r:id="rId33" xr:uid="{00000000-0004-0000-0100-000020000000}"/>
    <hyperlink ref="D68" r:id="rId34" xr:uid="{00000000-0004-0000-0100-000021000000}"/>
    <hyperlink ref="D69" r:id="rId35" xr:uid="{00000000-0004-0000-0100-000022000000}"/>
    <hyperlink ref="D70" r:id="rId36" xr:uid="{00000000-0004-0000-0100-000023000000}"/>
    <hyperlink ref="D71" r:id="rId37" xr:uid="{00000000-0004-0000-0100-000024000000}"/>
    <hyperlink ref="D72" r:id="rId38" xr:uid="{00000000-0004-0000-0100-000025000000}"/>
    <hyperlink ref="D73" r:id="rId39" xr:uid="{00000000-0004-0000-0100-000026000000}"/>
    <hyperlink ref="D80" r:id="rId40" xr:uid="{00000000-0004-0000-0100-000027000000}"/>
    <hyperlink ref="D81" r:id="rId41" xr:uid="{00000000-0004-0000-0100-000028000000}"/>
    <hyperlink ref="D82" r:id="rId42" xr:uid="{00000000-0004-0000-0100-000029000000}"/>
    <hyperlink ref="D83" r:id="rId43" xr:uid="{00000000-0004-0000-0100-00002A000000}"/>
    <hyperlink ref="D84" r:id="rId44" xr:uid="{00000000-0004-0000-0100-00002B000000}"/>
    <hyperlink ref="D87" r:id="rId45" xr:uid="{00000000-0004-0000-0100-00002C000000}"/>
    <hyperlink ref="D91" r:id="rId46" xr:uid="{00000000-0004-0000-0100-00002D000000}"/>
    <hyperlink ref="D92" r:id="rId47" xr:uid="{00000000-0004-0000-0100-00002E000000}"/>
    <hyperlink ref="D93" r:id="rId48" xr:uid="{00000000-0004-0000-0100-00002F000000}"/>
    <hyperlink ref="D94" r:id="rId49" xr:uid="{00000000-0004-0000-0100-000030000000}"/>
    <hyperlink ref="D95" r:id="rId50" xr:uid="{00000000-0004-0000-0100-000031000000}"/>
    <hyperlink ref="D96" r:id="rId51" xr:uid="{00000000-0004-0000-0100-000032000000}"/>
    <hyperlink ref="D97" r:id="rId52" xr:uid="{00000000-0004-0000-0100-000033000000}"/>
    <hyperlink ref="D98" r:id="rId53" xr:uid="{00000000-0004-0000-0100-000034000000}"/>
    <hyperlink ref="D99" r:id="rId54" xr:uid="{00000000-0004-0000-0100-000035000000}"/>
    <hyperlink ref="D100" r:id="rId55" xr:uid="{00000000-0004-0000-0100-000036000000}"/>
    <hyperlink ref="D101" r:id="rId56" xr:uid="{00000000-0004-0000-0100-000037000000}"/>
    <hyperlink ref="D102" r:id="rId57" xr:uid="{00000000-0004-0000-0100-000038000000}"/>
    <hyperlink ref="D103" r:id="rId58" xr:uid="{00000000-0004-0000-0100-000039000000}"/>
    <hyperlink ref="D104" r:id="rId59" xr:uid="{00000000-0004-0000-0100-00003A000000}"/>
    <hyperlink ref="D105" r:id="rId60" xr:uid="{00000000-0004-0000-0100-00003B000000}"/>
    <hyperlink ref="D106" r:id="rId61" xr:uid="{00000000-0004-0000-0100-00003C000000}"/>
    <hyperlink ref="D107" r:id="rId62" xr:uid="{00000000-0004-0000-0100-00003D000000}"/>
    <hyperlink ref="D108" r:id="rId63" xr:uid="{00000000-0004-0000-0100-00003E000000}"/>
    <hyperlink ref="D109" r:id="rId64" xr:uid="{00000000-0004-0000-0100-00003F000000}"/>
    <hyperlink ref="D110" r:id="rId65" xr:uid="{00000000-0004-0000-0100-000040000000}"/>
    <hyperlink ref="D111" r:id="rId66" xr:uid="{00000000-0004-0000-0100-000041000000}"/>
    <hyperlink ref="D112" r:id="rId67" xr:uid="{00000000-0004-0000-0100-000042000000}"/>
    <hyperlink ref="D113" r:id="rId68" xr:uid="{00000000-0004-0000-0100-000043000000}"/>
    <hyperlink ref="D114" r:id="rId69" xr:uid="{00000000-0004-0000-0100-000044000000}"/>
    <hyperlink ref="D115" r:id="rId70" xr:uid="{00000000-0004-0000-0100-000045000000}"/>
    <hyperlink ref="D116" r:id="rId71" xr:uid="{00000000-0004-0000-0100-000046000000}"/>
    <hyperlink ref="D117" r:id="rId72" xr:uid="{00000000-0004-0000-0100-000047000000}"/>
    <hyperlink ref="D118" r:id="rId73" xr:uid="{00000000-0004-0000-0100-000048000000}"/>
    <hyperlink ref="D119" r:id="rId74" xr:uid="{00000000-0004-0000-0100-000049000000}"/>
    <hyperlink ref="D120" r:id="rId75" xr:uid="{00000000-0004-0000-0100-00004A000000}"/>
    <hyperlink ref="D121" r:id="rId76" xr:uid="{00000000-0004-0000-0100-00004B000000}"/>
    <hyperlink ref="D122" r:id="rId77" xr:uid="{00000000-0004-0000-0100-00004C000000}"/>
    <hyperlink ref="D123" r:id="rId78" xr:uid="{00000000-0004-0000-0100-00004D000000}"/>
    <hyperlink ref="D124" r:id="rId79" xr:uid="{00000000-0004-0000-0100-00004E000000}"/>
    <hyperlink ref="D125" r:id="rId80" xr:uid="{00000000-0004-0000-0100-00004F000000}"/>
    <hyperlink ref="D126" r:id="rId81" xr:uid="{00000000-0004-0000-0100-000050000000}"/>
    <hyperlink ref="D127" r:id="rId82" xr:uid="{00000000-0004-0000-0100-000051000000}"/>
    <hyperlink ref="D128" r:id="rId83" xr:uid="{00000000-0004-0000-0100-000052000000}"/>
    <hyperlink ref="D129" r:id="rId84" xr:uid="{00000000-0004-0000-0100-000053000000}"/>
    <hyperlink ref="D130" r:id="rId85" xr:uid="{00000000-0004-0000-0100-000054000000}"/>
    <hyperlink ref="D131" r:id="rId86" xr:uid="{00000000-0004-0000-0100-000055000000}"/>
    <hyperlink ref="D132" r:id="rId87" xr:uid="{00000000-0004-0000-0100-000056000000}"/>
    <hyperlink ref="D133" r:id="rId88" xr:uid="{00000000-0004-0000-0100-000057000000}"/>
    <hyperlink ref="D134" r:id="rId89" xr:uid="{00000000-0004-0000-0100-000058000000}"/>
    <hyperlink ref="D137" r:id="rId90" xr:uid="{00000000-0004-0000-0100-000059000000}"/>
    <hyperlink ref="D141" r:id="rId91" xr:uid="{00000000-0004-0000-0100-00005A000000}"/>
    <hyperlink ref="D142" r:id="rId92" xr:uid="{00000000-0004-0000-0100-00005B000000}"/>
    <hyperlink ref="D143" r:id="rId93" xr:uid="{00000000-0004-0000-0100-00005C000000}"/>
    <hyperlink ref="D144" r:id="rId94" xr:uid="{00000000-0004-0000-0100-00005D000000}"/>
    <hyperlink ref="D145" r:id="rId95" xr:uid="{00000000-0004-0000-0100-00005E000000}"/>
    <hyperlink ref="D146" r:id="rId96" xr:uid="{00000000-0004-0000-0100-00005F000000}"/>
    <hyperlink ref="D147" r:id="rId97" xr:uid="{00000000-0004-0000-0100-000060000000}"/>
    <hyperlink ref="D148" r:id="rId98" xr:uid="{00000000-0004-0000-0100-000061000000}"/>
    <hyperlink ref="D149" r:id="rId99" xr:uid="{00000000-0004-0000-0100-000062000000}"/>
    <hyperlink ref="D150" r:id="rId100" xr:uid="{00000000-0004-0000-0100-000063000000}"/>
    <hyperlink ref="D151" r:id="rId101" xr:uid="{00000000-0004-0000-0100-000064000000}"/>
    <hyperlink ref="D152" r:id="rId102" xr:uid="{00000000-0004-0000-0100-000065000000}"/>
    <hyperlink ref="D153" r:id="rId103" xr:uid="{00000000-0004-0000-0100-000066000000}"/>
    <hyperlink ref="D154" r:id="rId104" xr:uid="{00000000-0004-0000-0100-000067000000}"/>
    <hyperlink ref="D155" r:id="rId105" xr:uid="{00000000-0004-0000-0100-000068000000}"/>
    <hyperlink ref="D156" r:id="rId106" xr:uid="{00000000-0004-0000-0100-000069000000}"/>
    <hyperlink ref="D157" r:id="rId107" xr:uid="{00000000-0004-0000-0100-00006A000000}"/>
    <hyperlink ref="D176" r:id="rId108" xr:uid="{00000000-0004-0000-0100-00006B000000}"/>
    <hyperlink ref="D180" r:id="rId109" xr:uid="{00000000-0004-0000-0100-00006C000000}"/>
    <hyperlink ref="D181" r:id="rId110" xr:uid="{00000000-0004-0000-0100-00006D000000}"/>
    <hyperlink ref="D182" r:id="rId111" xr:uid="{00000000-0004-0000-0100-00006E000000}"/>
    <hyperlink ref="D183" r:id="rId112" xr:uid="{00000000-0004-0000-0100-00006F000000}"/>
    <hyperlink ref="D186" r:id="rId113" xr:uid="{00000000-0004-0000-0100-000070000000}"/>
    <hyperlink ref="D190" r:id="rId114" xr:uid="{00000000-0004-0000-0100-000071000000}"/>
    <hyperlink ref="D191" r:id="rId115" xr:uid="{00000000-0004-0000-0100-000072000000}"/>
    <hyperlink ref="D192" r:id="rId116" xr:uid="{00000000-0004-0000-0100-000073000000}"/>
    <hyperlink ref="D193" r:id="rId117" xr:uid="{00000000-0004-0000-0100-000074000000}"/>
    <hyperlink ref="D194" r:id="rId118" xr:uid="{00000000-0004-0000-0100-000075000000}"/>
    <hyperlink ref="D195" r:id="rId119" xr:uid="{00000000-0004-0000-0100-000076000000}"/>
    <hyperlink ref="D196" r:id="rId120" xr:uid="{00000000-0004-0000-0100-000077000000}"/>
    <hyperlink ref="D201" r:id="rId121" xr:uid="{00000000-0004-0000-0100-000078000000}"/>
    <hyperlink ref="D205" r:id="rId122" xr:uid="{00000000-0004-0000-0100-000079000000}"/>
    <hyperlink ref="D206" r:id="rId123" xr:uid="{00000000-0004-0000-0100-00007A000000}"/>
    <hyperlink ref="D207" r:id="rId124" xr:uid="{00000000-0004-0000-0100-00007B000000}"/>
    <hyperlink ref="D208" r:id="rId125" xr:uid="{00000000-0004-0000-0100-00007C000000}"/>
    <hyperlink ref="D209" r:id="rId126" xr:uid="{00000000-0004-0000-0100-00007D000000}"/>
    <hyperlink ref="D210" r:id="rId127" xr:uid="{00000000-0004-0000-0100-00007E000000}"/>
    <hyperlink ref="D211" r:id="rId128" xr:uid="{00000000-0004-0000-0100-00007F000000}"/>
    <hyperlink ref="D212" r:id="rId129" xr:uid="{00000000-0004-0000-0100-000080000000}"/>
    <hyperlink ref="D213" r:id="rId130" xr:uid="{00000000-0004-0000-0100-000081000000}"/>
    <hyperlink ref="D214" r:id="rId131" xr:uid="{00000000-0004-0000-0100-000082000000}"/>
    <hyperlink ref="D215" r:id="rId132" xr:uid="{00000000-0004-0000-0100-000083000000}"/>
    <hyperlink ref="D216" r:id="rId133" xr:uid="{00000000-0004-0000-0100-000084000000}"/>
    <hyperlink ref="D217" r:id="rId134" xr:uid="{00000000-0004-0000-0100-000085000000}"/>
    <hyperlink ref="D218" r:id="rId135" xr:uid="{00000000-0004-0000-0100-000086000000}"/>
    <hyperlink ref="D219" r:id="rId136" xr:uid="{00000000-0004-0000-0100-000087000000}"/>
    <hyperlink ref="D220" r:id="rId137" xr:uid="{00000000-0004-0000-0100-000088000000}"/>
    <hyperlink ref="D221" r:id="rId138" xr:uid="{00000000-0004-0000-0100-000089000000}"/>
    <hyperlink ref="D222" r:id="rId139" xr:uid="{00000000-0004-0000-0100-00008A000000}"/>
    <hyperlink ref="D223" r:id="rId140" xr:uid="{00000000-0004-0000-0100-00008B000000}"/>
    <hyperlink ref="D224" r:id="rId141" xr:uid="{00000000-0004-0000-0100-00008C000000}"/>
    <hyperlink ref="D225" r:id="rId142" xr:uid="{00000000-0004-0000-0100-00008D000000}"/>
    <hyperlink ref="D228" r:id="rId143" xr:uid="{00000000-0004-0000-0100-00008E000000}"/>
    <hyperlink ref="D231" r:id="rId144" xr:uid="{00000000-0004-0000-0100-00008F000000}"/>
    <hyperlink ref="D232" r:id="rId145" xr:uid="{00000000-0004-0000-0100-000090000000}"/>
    <hyperlink ref="D233" r:id="rId146" xr:uid="{00000000-0004-0000-0100-000091000000}"/>
    <hyperlink ref="D234" r:id="rId147" xr:uid="{00000000-0004-0000-0100-000092000000}"/>
    <hyperlink ref="D235" r:id="rId148" xr:uid="{00000000-0004-0000-0100-000093000000}"/>
    <hyperlink ref="D236" r:id="rId149" xr:uid="{00000000-0004-0000-0100-000094000000}"/>
    <hyperlink ref="D237" r:id="rId150" xr:uid="{00000000-0004-0000-0100-000095000000}"/>
    <hyperlink ref="D238" r:id="rId151" xr:uid="{00000000-0004-0000-0100-000096000000}"/>
    <hyperlink ref="D239" r:id="rId152" xr:uid="{00000000-0004-0000-0100-000097000000}"/>
    <hyperlink ref="D240" r:id="rId153" xr:uid="{00000000-0004-0000-0100-000098000000}"/>
    <hyperlink ref="D241" r:id="rId154" xr:uid="{00000000-0004-0000-0100-000099000000}"/>
    <hyperlink ref="D247" r:id="rId155" xr:uid="{00000000-0004-0000-0100-00009A000000}"/>
    <hyperlink ref="D248" r:id="rId156" xr:uid="{00000000-0004-0000-0100-00009B000000}"/>
    <hyperlink ref="D249" r:id="rId157" xr:uid="{00000000-0004-0000-0100-00009C000000}"/>
    <hyperlink ref="D250" r:id="rId158" xr:uid="{00000000-0004-0000-0100-00009D000000}"/>
    <hyperlink ref="D251" r:id="rId159" xr:uid="{00000000-0004-0000-0100-00009E000000}"/>
    <hyperlink ref="D252" r:id="rId160" xr:uid="{00000000-0004-0000-0100-00009F000000}"/>
    <hyperlink ref="D253" r:id="rId161" xr:uid="{00000000-0004-0000-0100-0000A0000000}"/>
    <hyperlink ref="D254" r:id="rId162" xr:uid="{00000000-0004-0000-0100-0000A1000000}"/>
    <hyperlink ref="D261" r:id="rId163" xr:uid="{00000000-0004-0000-0100-0000A2000000}"/>
    <hyperlink ref="D262" r:id="rId164" xr:uid="{00000000-0004-0000-0100-0000A3000000}"/>
    <hyperlink ref="D263" r:id="rId165" xr:uid="{00000000-0004-0000-0100-0000A4000000}"/>
    <hyperlink ref="D270" r:id="rId166" xr:uid="{00000000-0004-0000-0100-0000A5000000}"/>
    <hyperlink ref="D271" r:id="rId167" xr:uid="{00000000-0004-0000-0100-0000A6000000}"/>
    <hyperlink ref="D272" r:id="rId168" xr:uid="{00000000-0004-0000-0100-0000A7000000}"/>
    <hyperlink ref="D273" r:id="rId169" xr:uid="{00000000-0004-0000-0100-0000A8000000}"/>
    <hyperlink ref="D280" r:id="rId170" xr:uid="{00000000-0004-0000-0100-0000A9000000}"/>
    <hyperlink ref="D281" r:id="rId171" xr:uid="{00000000-0004-0000-0100-0000AA000000}"/>
    <hyperlink ref="D282" r:id="rId172" xr:uid="{00000000-0004-0000-0100-0000AB000000}"/>
    <hyperlink ref="D283" r:id="rId173" xr:uid="{00000000-0004-0000-0100-0000AC000000}"/>
    <hyperlink ref="D284" r:id="rId174" xr:uid="{00000000-0004-0000-0100-0000AD000000}"/>
    <hyperlink ref="D285" r:id="rId175" xr:uid="{00000000-0004-0000-0100-0000AE000000}"/>
    <hyperlink ref="D286" r:id="rId176" xr:uid="{00000000-0004-0000-0100-0000AF000000}"/>
    <hyperlink ref="D19" r:id="rId177" xr:uid="{29B81F8C-4574-C44B-903D-1F144FC06779}"/>
    <hyperlink ref="D14" r:id="rId178" xr:uid="{44710D04-A5D3-BC41-A7FD-65DEE19DBA90}"/>
    <hyperlink ref="D15" r:id="rId179" xr:uid="{581E9A48-8961-D34A-97FE-87A72CDAAAA9}"/>
    <hyperlink ref="D16" r:id="rId180" xr:uid="{85166F69-AE14-434C-AC5D-32FC2A09DE0E}"/>
    <hyperlink ref="D17" r:id="rId181" xr:uid="{C5A2E3DF-6F9F-434B-9451-A5ABB272C59F}"/>
    <hyperlink ref="D18" r:id="rId182" xr:uid="{97963508-5A8F-D542-A91B-CD7F6581E484}"/>
    <hyperlink ref="D20" r:id="rId183" xr:uid="{67E6E24B-0DBB-2548-87F9-4F6B048A47F1}"/>
    <hyperlink ref="D21" r:id="rId184" xr:uid="{8932E182-FA8D-704D-8AF5-64AC11FDD2E9}"/>
    <hyperlink ref="D22" r:id="rId185" xr:uid="{95C1DA7A-47C5-2645-9A59-63BE9236F380}"/>
    <hyperlink ref="D23" r:id="rId186" xr:uid="{C2EC9438-9642-CA44-B60C-961170B7D2AD}"/>
    <hyperlink ref="D24" r:id="rId187" xr:uid="{F3AC2A4C-CDF9-2448-A391-487518F32838}"/>
    <hyperlink ref="D25" r:id="rId188" xr:uid="{02C503C8-AB17-0448-9C37-6FCC7EE9DCD0}"/>
    <hyperlink ref="D26" r:id="rId189" xr:uid="{A0FAC952-95CD-3342-BE00-01CC0E14A327}"/>
    <hyperlink ref="D27" r:id="rId190" xr:uid="{1F02FCFB-6287-104B-9FB3-29C949746E3E}"/>
    <hyperlink ref="D28" r:id="rId191" xr:uid="{53CF5DE0-920D-F24C-9FA2-68BF5589C3C7}"/>
  </hyperlinks>
  <pageMargins left="0.70833299999999999" right="0.70833299999999999" top="0.629861" bottom="0.74861100000000003" header="0" footer="0"/>
  <pageSetup orientation="landscape"/>
  <headerFooter>
    <oddFooter>&amp;C000000000000000000000000000000000000&amp;P</oddFooter>
  </headerFooter>
  <drawing r:id="rId1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6"/>
  <sheetViews>
    <sheetView showGridLines="0" tabSelected="1" topLeftCell="A36" workbookViewId="0">
      <selection activeCell="E50" sqref="E50"/>
    </sheetView>
  </sheetViews>
  <sheetFormatPr baseColWidth="10" defaultColWidth="12.6640625" defaultRowHeight="15" customHeight="1" x14ac:dyDescent="0.15"/>
  <cols>
    <col min="1" max="1" width="49.33203125" customWidth="1"/>
    <col min="2" max="2" width="42.1640625" customWidth="1"/>
    <col min="3" max="3" width="39.83203125" customWidth="1"/>
    <col min="4" max="4" width="30" customWidth="1"/>
    <col min="5" max="5" width="17.5" customWidth="1"/>
    <col min="6" max="6" width="16.6640625" customWidth="1"/>
    <col min="7" max="8" width="17.33203125" customWidth="1"/>
    <col min="9" max="14" width="16.5" customWidth="1"/>
    <col min="15" max="15" width="24.83203125" customWidth="1"/>
    <col min="16" max="16" width="34" customWidth="1"/>
    <col min="17" max="17" width="24.83203125" customWidth="1"/>
    <col min="18" max="18" width="26.33203125" customWidth="1"/>
    <col min="19" max="27" width="14.5" customWidth="1"/>
  </cols>
  <sheetData>
    <row r="1" spans="1:27" ht="18" customHeight="1" x14ac:dyDescent="0.15">
      <c r="A1" s="818" t="s">
        <v>642</v>
      </c>
      <c r="B1" s="819"/>
      <c r="C1" s="618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20"/>
      <c r="S1" s="621"/>
      <c r="T1" s="4"/>
      <c r="U1" s="4"/>
      <c r="V1" s="4"/>
      <c r="W1" s="4"/>
      <c r="X1" s="4"/>
      <c r="Y1" s="4"/>
      <c r="Z1" s="4"/>
      <c r="AA1" s="5"/>
    </row>
    <row r="2" spans="1:27" ht="54" customHeight="1" x14ac:dyDescent="0.15">
      <c r="A2" s="820"/>
      <c r="B2" s="821"/>
      <c r="C2" s="62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623"/>
      <c r="S2" s="624"/>
      <c r="T2" s="7"/>
      <c r="U2" s="7"/>
      <c r="V2" s="7"/>
      <c r="W2" s="7"/>
      <c r="X2" s="7"/>
      <c r="Y2" s="7"/>
      <c r="Z2" s="7"/>
      <c r="AA2" s="9"/>
    </row>
    <row r="3" spans="1:27" ht="51" customHeight="1" x14ac:dyDescent="0.15">
      <c r="A3" s="820"/>
      <c r="B3" s="821"/>
      <c r="C3" s="62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623"/>
      <c r="S3" s="624"/>
      <c r="T3" s="7"/>
      <c r="U3" s="7"/>
      <c r="V3" s="7"/>
      <c r="W3" s="7"/>
      <c r="X3" s="7"/>
      <c r="Y3" s="7"/>
      <c r="Z3" s="7"/>
      <c r="AA3" s="9"/>
    </row>
    <row r="4" spans="1:27" ht="56.25" customHeight="1" x14ac:dyDescent="0.15">
      <c r="A4" s="820"/>
      <c r="B4" s="821"/>
      <c r="C4" s="622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23"/>
      <c r="S4" s="624"/>
      <c r="T4" s="7"/>
      <c r="U4" s="7"/>
      <c r="V4" s="7"/>
      <c r="W4" s="7"/>
      <c r="X4" s="7"/>
      <c r="Y4" s="7"/>
      <c r="Z4" s="7"/>
      <c r="AA4" s="9"/>
    </row>
    <row r="5" spans="1:27" ht="77.25" customHeight="1" x14ac:dyDescent="0.15">
      <c r="A5" s="822"/>
      <c r="B5" s="823"/>
      <c r="C5" s="625"/>
      <c r="D5" s="14"/>
      <c r="E5" s="14"/>
      <c r="F5" s="14"/>
      <c r="G5" s="14"/>
      <c r="H5" s="14"/>
      <c r="I5" s="14"/>
      <c r="J5" s="14"/>
      <c r="K5" s="14"/>
      <c r="L5" s="14"/>
      <c r="M5" s="14"/>
      <c r="N5" s="626"/>
      <c r="O5" s="14"/>
      <c r="P5" s="7"/>
      <c r="Q5" s="7"/>
      <c r="R5" s="623"/>
      <c r="S5" s="624"/>
      <c r="T5" s="7"/>
      <c r="U5" s="7"/>
      <c r="V5" s="7"/>
      <c r="W5" s="7"/>
      <c r="X5" s="7"/>
      <c r="Y5" s="7"/>
      <c r="Z5" s="7"/>
      <c r="AA5" s="9"/>
    </row>
    <row r="6" spans="1:27" ht="62.25" customHeight="1" x14ac:dyDescent="0.15">
      <c r="A6" s="627"/>
      <c r="B6" s="14"/>
      <c r="C6" s="148" t="s">
        <v>643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"/>
      <c r="Q6" s="14"/>
      <c r="R6" s="628"/>
      <c r="S6" s="624"/>
      <c r="T6" s="7"/>
      <c r="U6" s="7"/>
      <c r="V6" s="7"/>
      <c r="W6" s="7"/>
      <c r="X6" s="7"/>
      <c r="Y6" s="7"/>
      <c r="Z6" s="7"/>
      <c r="AA6" s="9"/>
    </row>
    <row r="7" spans="1:27" ht="12.75" customHeight="1" x14ac:dyDescent="0.15">
      <c r="A7" s="629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630"/>
      <c r="S7" s="16"/>
      <c r="T7" s="7"/>
      <c r="U7" s="7"/>
      <c r="V7" s="7"/>
      <c r="W7" s="7"/>
      <c r="X7" s="7"/>
      <c r="Y7" s="7"/>
      <c r="Z7" s="7"/>
      <c r="AA7" s="9"/>
    </row>
    <row r="8" spans="1:27" ht="46.5" customHeight="1" x14ac:dyDescent="0.45">
      <c r="A8" s="631"/>
      <c r="B8" s="632"/>
      <c r="C8" s="633"/>
      <c r="D8" s="633"/>
      <c r="E8" s="633"/>
      <c r="F8" s="633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634"/>
      <c r="S8" s="16"/>
      <c r="T8" s="7"/>
      <c r="U8" s="7"/>
      <c r="V8" s="7"/>
      <c r="W8" s="7"/>
      <c r="X8" s="7"/>
      <c r="Y8" s="7"/>
      <c r="Z8" s="7"/>
      <c r="AA8" s="9"/>
    </row>
    <row r="9" spans="1:27" ht="13.5" customHeight="1" x14ac:dyDescent="0.15">
      <c r="A9" s="629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630"/>
      <c r="S9" s="16"/>
      <c r="T9" s="7"/>
      <c r="U9" s="7"/>
      <c r="V9" s="7"/>
      <c r="W9" s="7"/>
      <c r="X9" s="7"/>
      <c r="Y9" s="7"/>
      <c r="Z9" s="7"/>
      <c r="AA9" s="9"/>
    </row>
    <row r="10" spans="1:27" ht="43.5" customHeight="1" x14ac:dyDescent="0.15">
      <c r="A10" s="824" t="s">
        <v>60</v>
      </c>
      <c r="B10" s="738"/>
      <c r="C10" s="738"/>
      <c r="D10" s="731"/>
      <c r="E10" s="805" t="s">
        <v>61</v>
      </c>
      <c r="F10" s="735"/>
      <c r="G10" s="735"/>
      <c r="H10" s="735"/>
      <c r="I10" s="735"/>
      <c r="J10" s="735"/>
      <c r="K10" s="735"/>
      <c r="L10" s="735"/>
      <c r="M10" s="735"/>
      <c r="N10" s="735"/>
      <c r="O10" s="735"/>
      <c r="P10" s="735"/>
      <c r="Q10" s="735"/>
      <c r="R10" s="825"/>
      <c r="S10" s="624"/>
      <c r="T10" s="7"/>
      <c r="U10" s="7"/>
      <c r="V10" s="7"/>
      <c r="W10" s="7"/>
      <c r="X10" s="7"/>
      <c r="Y10" s="7"/>
      <c r="Z10" s="7"/>
      <c r="AA10" s="9"/>
    </row>
    <row r="11" spans="1:27" ht="20.25" customHeight="1" x14ac:dyDescent="0.15">
      <c r="A11" s="743"/>
      <c r="B11" s="744"/>
      <c r="C11" s="744"/>
      <c r="D11" s="745"/>
      <c r="E11" s="742" t="s">
        <v>89</v>
      </c>
      <c r="F11" s="738"/>
      <c r="G11" s="738"/>
      <c r="H11" s="738"/>
      <c r="I11" s="738"/>
      <c r="J11" s="738"/>
      <c r="K11" s="738"/>
      <c r="L11" s="738"/>
      <c r="M11" s="738"/>
      <c r="N11" s="738"/>
      <c r="O11" s="738"/>
      <c r="P11" s="738"/>
      <c r="Q11" s="738"/>
      <c r="R11" s="826"/>
      <c r="S11" s="624"/>
      <c r="T11" s="7"/>
      <c r="U11" s="7"/>
      <c r="V11" s="7"/>
      <c r="W11" s="7"/>
      <c r="X11" s="7"/>
      <c r="Y11" s="7"/>
      <c r="Z11" s="7"/>
      <c r="AA11" s="9"/>
    </row>
    <row r="12" spans="1:27" ht="15" customHeight="1" x14ac:dyDescent="0.15">
      <c r="A12" s="732"/>
      <c r="B12" s="739"/>
      <c r="C12" s="739"/>
      <c r="D12" s="733"/>
      <c r="E12" s="732"/>
      <c r="F12" s="739"/>
      <c r="G12" s="739"/>
      <c r="H12" s="739"/>
      <c r="I12" s="739"/>
      <c r="J12" s="739"/>
      <c r="K12" s="739"/>
      <c r="L12" s="739"/>
      <c r="M12" s="739"/>
      <c r="N12" s="739"/>
      <c r="O12" s="739"/>
      <c r="P12" s="739"/>
      <c r="Q12" s="739"/>
      <c r="R12" s="827"/>
      <c r="S12" s="624"/>
      <c r="T12" s="7"/>
      <c r="U12" s="7"/>
      <c r="V12" s="7"/>
      <c r="W12" s="7"/>
      <c r="X12" s="7"/>
      <c r="Y12" s="7"/>
      <c r="Z12" s="7"/>
      <c r="AA12" s="9"/>
    </row>
    <row r="13" spans="1:27" ht="79.5" customHeight="1" x14ac:dyDescent="0.15">
      <c r="A13" s="514" t="s">
        <v>644</v>
      </c>
      <c r="B13" s="635" t="s">
        <v>645</v>
      </c>
      <c r="C13" s="636" t="s">
        <v>646</v>
      </c>
      <c r="D13" s="637" t="s">
        <v>647</v>
      </c>
      <c r="E13" s="638" t="s">
        <v>648</v>
      </c>
      <c r="F13" s="639" t="s">
        <v>649</v>
      </c>
      <c r="G13" s="640" t="s">
        <v>650</v>
      </c>
      <c r="H13" s="641" t="s">
        <v>651</v>
      </c>
      <c r="I13" s="642" t="s">
        <v>652</v>
      </c>
      <c r="J13" s="643" t="s">
        <v>653</v>
      </c>
      <c r="K13" s="644" t="s">
        <v>654</v>
      </c>
      <c r="L13" s="645" t="s">
        <v>655</v>
      </c>
      <c r="M13" s="646" t="s">
        <v>656</v>
      </c>
      <c r="N13" s="647" t="s">
        <v>657</v>
      </c>
      <c r="O13" s="442" t="s">
        <v>658</v>
      </c>
      <c r="P13" s="442" t="s">
        <v>659</v>
      </c>
      <c r="Q13" s="442" t="s">
        <v>660</v>
      </c>
      <c r="R13" s="442" t="s">
        <v>661</v>
      </c>
      <c r="S13" s="16"/>
      <c r="T13" s="7"/>
      <c r="U13" s="7"/>
      <c r="V13" s="7"/>
      <c r="W13" s="7"/>
      <c r="X13" s="7"/>
      <c r="Y13" s="7"/>
      <c r="Z13" s="7"/>
      <c r="AA13" s="9"/>
    </row>
    <row r="14" spans="1:27" ht="82.5" customHeight="1" x14ac:dyDescent="0.15">
      <c r="A14" s="244" t="s">
        <v>662</v>
      </c>
      <c r="B14" s="27" t="s">
        <v>278</v>
      </c>
      <c r="C14" s="27"/>
      <c r="D14" s="648">
        <v>540</v>
      </c>
      <c r="E14" s="649"/>
      <c r="F14" s="650"/>
      <c r="G14" s="651"/>
      <c r="H14" s="652"/>
      <c r="I14" s="653"/>
      <c r="J14" s="654"/>
      <c r="K14" s="655"/>
      <c r="L14" s="656"/>
      <c r="M14" s="657"/>
      <c r="N14" s="658"/>
      <c r="O14" s="659">
        <f t="shared" ref="O14:O29" si="0">SUM(E14:N14)</f>
        <v>0</v>
      </c>
      <c r="P14" s="659">
        <f t="shared" ref="P14:P15" si="1">3*O14</f>
        <v>0</v>
      </c>
      <c r="Q14" s="659">
        <f>3.3*O14</f>
        <v>0</v>
      </c>
      <c r="R14" s="660">
        <f t="shared" ref="R14:R29" si="2">D14*O14</f>
        <v>0</v>
      </c>
      <c r="S14" s="16"/>
      <c r="T14" s="7"/>
      <c r="U14" s="7"/>
      <c r="V14" s="7"/>
      <c r="W14" s="7"/>
      <c r="X14" s="7"/>
      <c r="Y14" s="7"/>
      <c r="Z14" s="7"/>
      <c r="AA14" s="9"/>
    </row>
    <row r="15" spans="1:27" ht="82.5" customHeight="1" x14ac:dyDescent="0.15">
      <c r="A15" s="661" t="s">
        <v>663</v>
      </c>
      <c r="B15" s="27" t="s">
        <v>278</v>
      </c>
      <c r="C15" s="27"/>
      <c r="D15" s="660">
        <v>600</v>
      </c>
      <c r="E15" s="649"/>
      <c r="F15" s="662"/>
      <c r="G15" s="651"/>
      <c r="H15" s="652"/>
      <c r="I15" s="653"/>
      <c r="J15" s="654"/>
      <c r="K15" s="655"/>
      <c r="L15" s="656"/>
      <c r="M15" s="663"/>
      <c r="N15" s="658"/>
      <c r="O15" s="659">
        <f t="shared" si="0"/>
        <v>0</v>
      </c>
      <c r="P15" s="659">
        <f t="shared" si="1"/>
        <v>0</v>
      </c>
      <c r="Q15" s="659">
        <f>4.1*O15</f>
        <v>0</v>
      </c>
      <c r="R15" s="660">
        <f t="shared" si="2"/>
        <v>0</v>
      </c>
      <c r="S15" s="16"/>
      <c r="T15" s="7"/>
      <c r="U15" s="7"/>
      <c r="V15" s="7"/>
      <c r="W15" s="7"/>
      <c r="X15" s="7"/>
      <c r="Y15" s="7"/>
      <c r="Z15" s="7"/>
      <c r="AA15" s="9"/>
    </row>
    <row r="16" spans="1:27" ht="82.5" customHeight="1" x14ac:dyDescent="0.15">
      <c r="A16" s="664" t="s">
        <v>664</v>
      </c>
      <c r="B16" s="659">
        <v>2</v>
      </c>
      <c r="C16" s="27"/>
      <c r="D16" s="660">
        <v>535</v>
      </c>
      <c r="E16" s="649"/>
      <c r="F16" s="662"/>
      <c r="G16" s="651"/>
      <c r="H16" s="652"/>
      <c r="I16" s="653"/>
      <c r="J16" s="654"/>
      <c r="K16" s="655"/>
      <c r="L16" s="656"/>
      <c r="M16" s="663"/>
      <c r="N16" s="658"/>
      <c r="O16" s="659">
        <f t="shared" si="0"/>
        <v>0</v>
      </c>
      <c r="P16" s="659">
        <f>2*O16</f>
        <v>0</v>
      </c>
      <c r="Q16" s="659">
        <f>3*O16</f>
        <v>0</v>
      </c>
      <c r="R16" s="660">
        <f t="shared" si="2"/>
        <v>0</v>
      </c>
      <c r="S16" s="16"/>
      <c r="T16" s="7"/>
      <c r="U16" s="7"/>
      <c r="V16" s="7"/>
      <c r="W16" s="7"/>
      <c r="X16" s="7"/>
      <c r="Y16" s="7"/>
      <c r="Z16" s="7"/>
      <c r="AA16" s="9"/>
    </row>
    <row r="17" spans="1:27" ht="82.5" customHeight="1" x14ac:dyDescent="0.15">
      <c r="A17" s="244" t="s">
        <v>665</v>
      </c>
      <c r="B17" s="27" t="s">
        <v>278</v>
      </c>
      <c r="C17" s="27"/>
      <c r="D17" s="648">
        <v>540</v>
      </c>
      <c r="E17" s="649"/>
      <c r="F17" s="650"/>
      <c r="G17" s="651"/>
      <c r="H17" s="652"/>
      <c r="I17" s="653"/>
      <c r="J17" s="654"/>
      <c r="K17" s="655"/>
      <c r="L17" s="656"/>
      <c r="M17" s="657"/>
      <c r="N17" s="658"/>
      <c r="O17" s="659">
        <f t="shared" si="0"/>
        <v>0</v>
      </c>
      <c r="P17" s="659">
        <f t="shared" ref="P17:P18" si="3">3*O17</f>
        <v>0</v>
      </c>
      <c r="Q17" s="659">
        <f>3.3*O17</f>
        <v>0</v>
      </c>
      <c r="R17" s="660">
        <f t="shared" si="2"/>
        <v>0</v>
      </c>
      <c r="S17" s="16"/>
      <c r="T17" s="7"/>
      <c r="U17" s="7"/>
      <c r="V17" s="7"/>
      <c r="W17" s="7"/>
      <c r="X17" s="7"/>
      <c r="Y17" s="7"/>
      <c r="Z17" s="7"/>
      <c r="AA17" s="9"/>
    </row>
    <row r="18" spans="1:27" ht="82.5" customHeight="1" x14ac:dyDescent="0.15">
      <c r="A18" s="664" t="s">
        <v>666</v>
      </c>
      <c r="B18" s="27" t="s">
        <v>278</v>
      </c>
      <c r="C18" s="27"/>
      <c r="D18" s="660">
        <v>600</v>
      </c>
      <c r="E18" s="649"/>
      <c r="F18" s="662"/>
      <c r="G18" s="651"/>
      <c r="H18" s="652"/>
      <c r="I18" s="653"/>
      <c r="J18" s="654"/>
      <c r="K18" s="655"/>
      <c r="L18" s="656"/>
      <c r="M18" s="663"/>
      <c r="N18" s="658"/>
      <c r="O18" s="659">
        <f t="shared" si="0"/>
        <v>0</v>
      </c>
      <c r="P18" s="659">
        <f t="shared" si="3"/>
        <v>0</v>
      </c>
      <c r="Q18" s="659">
        <f>3.7*O18</f>
        <v>0</v>
      </c>
      <c r="R18" s="660">
        <f t="shared" si="2"/>
        <v>0</v>
      </c>
      <c r="S18" s="16"/>
      <c r="T18" s="7"/>
      <c r="U18" s="7"/>
      <c r="V18" s="7"/>
      <c r="W18" s="7"/>
      <c r="X18" s="7"/>
      <c r="Y18" s="7"/>
      <c r="Z18" s="7"/>
      <c r="AA18" s="9"/>
    </row>
    <row r="19" spans="1:27" ht="82.5" customHeight="1" x14ac:dyDescent="0.15">
      <c r="A19" s="664" t="s">
        <v>667</v>
      </c>
      <c r="B19" s="659">
        <v>2</v>
      </c>
      <c r="C19" s="27"/>
      <c r="D19" s="660">
        <v>535</v>
      </c>
      <c r="E19" s="649"/>
      <c r="F19" s="662"/>
      <c r="G19" s="651"/>
      <c r="H19" s="652"/>
      <c r="I19" s="653"/>
      <c r="J19" s="654"/>
      <c r="K19" s="655"/>
      <c r="L19" s="656"/>
      <c r="M19" s="663"/>
      <c r="N19" s="658"/>
      <c r="O19" s="659">
        <f t="shared" si="0"/>
        <v>0</v>
      </c>
      <c r="P19" s="659">
        <f>2*O19</f>
        <v>0</v>
      </c>
      <c r="Q19" s="659">
        <f>3*O19</f>
        <v>0</v>
      </c>
      <c r="R19" s="660">
        <f t="shared" si="2"/>
        <v>0</v>
      </c>
      <c r="S19" s="16"/>
      <c r="T19" s="7"/>
      <c r="U19" s="7"/>
      <c r="V19" s="7"/>
      <c r="W19" s="7"/>
      <c r="X19" s="7"/>
      <c r="Y19" s="7"/>
      <c r="Z19" s="7"/>
      <c r="AA19" s="9"/>
    </row>
    <row r="20" spans="1:27" ht="82.5" customHeight="1" x14ac:dyDescent="0.15">
      <c r="A20" s="244" t="s">
        <v>668</v>
      </c>
      <c r="B20" s="27" t="s">
        <v>278</v>
      </c>
      <c r="C20" s="27"/>
      <c r="D20" s="648">
        <v>540</v>
      </c>
      <c r="E20" s="649"/>
      <c r="F20" s="650"/>
      <c r="G20" s="651"/>
      <c r="H20" s="652"/>
      <c r="I20" s="653"/>
      <c r="J20" s="654"/>
      <c r="K20" s="655"/>
      <c r="L20" s="656"/>
      <c r="M20" s="657"/>
      <c r="N20" s="658"/>
      <c r="O20" s="659">
        <f t="shared" si="0"/>
        <v>0</v>
      </c>
      <c r="P20" s="659">
        <f t="shared" ref="P20:P21" si="4">3*O20</f>
        <v>0</v>
      </c>
      <c r="Q20" s="659">
        <f>3.3*O20</f>
        <v>0</v>
      </c>
      <c r="R20" s="660">
        <f t="shared" si="2"/>
        <v>0</v>
      </c>
      <c r="S20" s="16"/>
      <c r="T20" s="7"/>
      <c r="U20" s="7"/>
      <c r="V20" s="7"/>
      <c r="W20" s="7"/>
      <c r="X20" s="7"/>
      <c r="Y20" s="7"/>
      <c r="Z20" s="7"/>
      <c r="AA20" s="9"/>
    </row>
    <row r="21" spans="1:27" ht="82.5" customHeight="1" x14ac:dyDescent="0.15">
      <c r="A21" s="664" t="s">
        <v>669</v>
      </c>
      <c r="B21" s="659">
        <v>3</v>
      </c>
      <c r="C21" s="27"/>
      <c r="D21" s="660">
        <v>600</v>
      </c>
      <c r="E21" s="649"/>
      <c r="F21" s="662"/>
      <c r="G21" s="651"/>
      <c r="H21" s="652"/>
      <c r="I21" s="653"/>
      <c r="J21" s="654"/>
      <c r="K21" s="655"/>
      <c r="L21" s="656"/>
      <c r="M21" s="663"/>
      <c r="N21" s="658"/>
      <c r="O21" s="659">
        <f t="shared" si="0"/>
        <v>0</v>
      </c>
      <c r="P21" s="659">
        <f t="shared" si="4"/>
        <v>0</v>
      </c>
      <c r="Q21" s="659">
        <f>3.4*O21</f>
        <v>0</v>
      </c>
      <c r="R21" s="660">
        <f t="shared" si="2"/>
        <v>0</v>
      </c>
      <c r="S21" s="16"/>
      <c r="T21" s="7"/>
      <c r="U21" s="7"/>
      <c r="V21" s="7"/>
      <c r="W21" s="7"/>
      <c r="X21" s="7"/>
      <c r="Y21" s="7"/>
      <c r="Z21" s="7"/>
      <c r="AA21" s="9"/>
    </row>
    <row r="22" spans="1:27" ht="82.5" customHeight="1" x14ac:dyDescent="0.15">
      <c r="A22" s="664" t="s">
        <v>670</v>
      </c>
      <c r="B22" s="659">
        <v>2</v>
      </c>
      <c r="C22" s="27"/>
      <c r="D22" s="660">
        <v>535</v>
      </c>
      <c r="E22" s="649"/>
      <c r="F22" s="662"/>
      <c r="G22" s="651"/>
      <c r="H22" s="652"/>
      <c r="I22" s="653"/>
      <c r="J22" s="654"/>
      <c r="K22" s="655"/>
      <c r="L22" s="656"/>
      <c r="M22" s="663"/>
      <c r="N22" s="658"/>
      <c r="O22" s="659">
        <f t="shared" si="0"/>
        <v>0</v>
      </c>
      <c r="P22" s="659">
        <f>2*O22</f>
        <v>0</v>
      </c>
      <c r="Q22" s="659">
        <f t="shared" ref="Q22:Q23" si="5">3*O22</f>
        <v>0</v>
      </c>
      <c r="R22" s="660">
        <f t="shared" si="2"/>
        <v>0</v>
      </c>
      <c r="S22" s="16"/>
      <c r="T22" s="7"/>
      <c r="U22" s="7"/>
      <c r="V22" s="7"/>
      <c r="W22" s="7"/>
      <c r="X22" s="7"/>
      <c r="Y22" s="7"/>
      <c r="Z22" s="7"/>
      <c r="AA22" s="9"/>
    </row>
    <row r="23" spans="1:27" ht="82.5" customHeight="1" x14ac:dyDescent="0.15">
      <c r="A23" s="665" t="s">
        <v>671</v>
      </c>
      <c r="B23" s="27" t="s">
        <v>278</v>
      </c>
      <c r="C23" s="666" t="s">
        <v>114</v>
      </c>
      <c r="D23" s="648">
        <v>540</v>
      </c>
      <c r="E23" s="649"/>
      <c r="F23" s="650"/>
      <c r="G23" s="651"/>
      <c r="H23" s="652"/>
      <c r="I23" s="653"/>
      <c r="J23" s="654"/>
      <c r="K23" s="655"/>
      <c r="L23" s="656"/>
      <c r="M23" s="657"/>
      <c r="N23" s="658"/>
      <c r="O23" s="659">
        <f t="shared" si="0"/>
        <v>0</v>
      </c>
      <c r="P23" s="659">
        <f t="shared" ref="P23:P24" si="6">3*O23</f>
        <v>0</v>
      </c>
      <c r="Q23" s="659">
        <f t="shared" si="5"/>
        <v>0</v>
      </c>
      <c r="R23" s="660">
        <f t="shared" si="2"/>
        <v>0</v>
      </c>
      <c r="S23" s="16"/>
      <c r="T23" s="7"/>
      <c r="U23" s="7"/>
      <c r="V23" s="7"/>
      <c r="W23" s="7"/>
      <c r="X23" s="7"/>
      <c r="Y23" s="7"/>
      <c r="Z23" s="7"/>
      <c r="AA23" s="9"/>
    </row>
    <row r="24" spans="1:27" ht="82.5" customHeight="1" x14ac:dyDescent="0.15">
      <c r="A24" s="664" t="s">
        <v>672</v>
      </c>
      <c r="B24" s="659">
        <v>3</v>
      </c>
      <c r="C24" s="666" t="s">
        <v>114</v>
      </c>
      <c r="D24" s="660">
        <v>600</v>
      </c>
      <c r="E24" s="649"/>
      <c r="F24" s="662"/>
      <c r="G24" s="651"/>
      <c r="H24" s="652"/>
      <c r="I24" s="653"/>
      <c r="J24" s="654"/>
      <c r="K24" s="655"/>
      <c r="L24" s="656"/>
      <c r="M24" s="663"/>
      <c r="N24" s="658"/>
      <c r="O24" s="659">
        <f t="shared" si="0"/>
        <v>0</v>
      </c>
      <c r="P24" s="659">
        <f t="shared" si="6"/>
        <v>0</v>
      </c>
      <c r="Q24" s="659">
        <f>3.5*O24</f>
        <v>0</v>
      </c>
      <c r="R24" s="660">
        <f t="shared" si="2"/>
        <v>0</v>
      </c>
      <c r="S24" s="16"/>
      <c r="T24" s="7"/>
      <c r="U24" s="7"/>
      <c r="V24" s="7"/>
      <c r="W24" s="7"/>
      <c r="X24" s="7"/>
      <c r="Y24" s="7"/>
      <c r="Z24" s="7"/>
      <c r="AA24" s="9"/>
    </row>
    <row r="25" spans="1:27" ht="82.5" customHeight="1" x14ac:dyDescent="0.15">
      <c r="A25" s="661" t="s">
        <v>673</v>
      </c>
      <c r="B25" s="659">
        <v>2</v>
      </c>
      <c r="C25" s="666" t="s">
        <v>114</v>
      </c>
      <c r="D25" s="660">
        <v>535</v>
      </c>
      <c r="E25" s="649"/>
      <c r="F25" s="662"/>
      <c r="G25" s="651"/>
      <c r="H25" s="652"/>
      <c r="I25" s="653"/>
      <c r="J25" s="654"/>
      <c r="K25" s="655"/>
      <c r="L25" s="656"/>
      <c r="M25" s="663"/>
      <c r="N25" s="658"/>
      <c r="O25" s="659">
        <f t="shared" si="0"/>
        <v>0</v>
      </c>
      <c r="P25" s="659">
        <f>2*O25</f>
        <v>0</v>
      </c>
      <c r="Q25" s="659">
        <f>3*O25</f>
        <v>0</v>
      </c>
      <c r="R25" s="660">
        <f t="shared" si="2"/>
        <v>0</v>
      </c>
      <c r="S25" s="16"/>
      <c r="T25" s="7"/>
      <c r="U25" s="7"/>
      <c r="V25" s="7"/>
      <c r="W25" s="7"/>
      <c r="X25" s="7"/>
      <c r="Y25" s="7"/>
      <c r="Z25" s="7"/>
      <c r="AA25" s="9"/>
    </row>
    <row r="26" spans="1:27" ht="82.5" customHeight="1" x14ac:dyDescent="0.15">
      <c r="A26" s="661" t="s">
        <v>674</v>
      </c>
      <c r="B26" s="659">
        <v>8</v>
      </c>
      <c r="C26" s="666"/>
      <c r="D26" s="660">
        <v>1650</v>
      </c>
      <c r="E26" s="649"/>
      <c r="F26" s="662"/>
      <c r="G26" s="651"/>
      <c r="H26" s="652"/>
      <c r="I26" s="653"/>
      <c r="J26" s="654"/>
      <c r="K26" s="655"/>
      <c r="L26" s="656"/>
      <c r="M26" s="663"/>
      <c r="N26" s="658"/>
      <c r="O26" s="659">
        <f t="shared" si="0"/>
        <v>0</v>
      </c>
      <c r="P26" s="659">
        <f t="shared" ref="P26:P28" si="7">8*O26</f>
        <v>0</v>
      </c>
      <c r="Q26" s="659">
        <f>10.4*O26</f>
        <v>0</v>
      </c>
      <c r="R26" s="660">
        <f t="shared" si="2"/>
        <v>0</v>
      </c>
      <c r="S26" s="16"/>
      <c r="T26" s="7"/>
      <c r="U26" s="7"/>
      <c r="V26" s="7"/>
      <c r="W26" s="7"/>
      <c r="X26" s="7"/>
      <c r="Y26" s="7"/>
      <c r="Z26" s="7"/>
      <c r="AA26" s="9"/>
    </row>
    <row r="27" spans="1:27" ht="82.5" customHeight="1" x14ac:dyDescent="0.15">
      <c r="A27" s="661" t="s">
        <v>675</v>
      </c>
      <c r="B27" s="659">
        <v>8</v>
      </c>
      <c r="C27" s="666"/>
      <c r="D27" s="660">
        <v>1650</v>
      </c>
      <c r="E27" s="649"/>
      <c r="F27" s="662"/>
      <c r="G27" s="651"/>
      <c r="H27" s="652"/>
      <c r="I27" s="653"/>
      <c r="J27" s="654"/>
      <c r="K27" s="655"/>
      <c r="L27" s="656"/>
      <c r="M27" s="663"/>
      <c r="N27" s="658"/>
      <c r="O27" s="659">
        <f t="shared" si="0"/>
        <v>0</v>
      </c>
      <c r="P27" s="659">
        <f t="shared" si="7"/>
        <v>0</v>
      </c>
      <c r="Q27" s="659">
        <f>10*O27</f>
        <v>0</v>
      </c>
      <c r="R27" s="660">
        <f t="shared" si="2"/>
        <v>0</v>
      </c>
      <c r="S27" s="16"/>
      <c r="T27" s="7"/>
      <c r="U27" s="7"/>
      <c r="V27" s="7"/>
      <c r="W27" s="7"/>
      <c r="X27" s="7"/>
      <c r="Y27" s="7"/>
      <c r="Z27" s="7"/>
      <c r="AA27" s="9"/>
    </row>
    <row r="28" spans="1:27" ht="82.5" customHeight="1" x14ac:dyDescent="0.15">
      <c r="A28" s="661" t="s">
        <v>676</v>
      </c>
      <c r="B28" s="659">
        <v>8</v>
      </c>
      <c r="C28" s="666"/>
      <c r="D28" s="660">
        <v>1650</v>
      </c>
      <c r="E28" s="649"/>
      <c r="F28" s="662"/>
      <c r="G28" s="651"/>
      <c r="H28" s="652"/>
      <c r="I28" s="653"/>
      <c r="J28" s="654"/>
      <c r="K28" s="655"/>
      <c r="L28" s="656"/>
      <c r="M28" s="663"/>
      <c r="N28" s="658"/>
      <c r="O28" s="659">
        <f t="shared" si="0"/>
        <v>0</v>
      </c>
      <c r="P28" s="659">
        <f t="shared" si="7"/>
        <v>0</v>
      </c>
      <c r="Q28" s="659">
        <f>9.7*O28</f>
        <v>0</v>
      </c>
      <c r="R28" s="660">
        <f t="shared" si="2"/>
        <v>0</v>
      </c>
      <c r="S28" s="16"/>
      <c r="T28" s="7"/>
      <c r="U28" s="7"/>
      <c r="V28" s="7"/>
      <c r="W28" s="7"/>
      <c r="X28" s="7"/>
      <c r="Y28" s="7"/>
      <c r="Z28" s="7"/>
      <c r="AA28" s="9"/>
    </row>
    <row r="29" spans="1:27" ht="82.5" customHeight="1" x14ac:dyDescent="0.15">
      <c r="A29" s="661" t="s">
        <v>677</v>
      </c>
      <c r="B29" s="659">
        <v>8</v>
      </c>
      <c r="C29" s="666"/>
      <c r="D29" s="660">
        <v>1650</v>
      </c>
      <c r="E29" s="649"/>
      <c r="F29" s="662"/>
      <c r="G29" s="651"/>
      <c r="H29" s="652"/>
      <c r="I29" s="653"/>
      <c r="J29" s="654"/>
      <c r="K29" s="655"/>
      <c r="L29" s="656"/>
      <c r="M29" s="663"/>
      <c r="N29" s="658"/>
      <c r="O29" s="659">
        <f t="shared" si="0"/>
        <v>0</v>
      </c>
      <c r="P29" s="659">
        <f>8*O28</f>
        <v>0</v>
      </c>
      <c r="Q29" s="659">
        <f>9.5*O29</f>
        <v>0</v>
      </c>
      <c r="R29" s="660">
        <f t="shared" si="2"/>
        <v>0</v>
      </c>
      <c r="S29" s="16"/>
      <c r="T29" s="7"/>
      <c r="U29" s="7"/>
      <c r="V29" s="7"/>
      <c r="W29" s="7"/>
      <c r="X29" s="7"/>
      <c r="Y29" s="7"/>
      <c r="Z29" s="7"/>
      <c r="AA29" s="9"/>
    </row>
    <row r="30" spans="1:27" ht="15.75" customHeight="1" x14ac:dyDescent="0.15">
      <c r="A30" s="131"/>
      <c r="B30" s="131"/>
      <c r="C30" s="667"/>
      <c r="D30" s="668"/>
      <c r="E30" s="667"/>
      <c r="F30" s="667"/>
      <c r="G30" s="667"/>
      <c r="H30" s="667"/>
      <c r="I30" s="667"/>
      <c r="J30" s="667"/>
      <c r="K30" s="667"/>
      <c r="L30" s="667"/>
      <c r="M30" s="667"/>
      <c r="N30" s="667"/>
      <c r="O30" s="669"/>
      <c r="P30" s="669"/>
      <c r="Q30" s="667"/>
      <c r="R30" s="667"/>
      <c r="S30" s="16"/>
      <c r="T30" s="7"/>
      <c r="U30" s="7"/>
      <c r="V30" s="7"/>
      <c r="W30" s="7"/>
      <c r="X30" s="7"/>
      <c r="Y30" s="7"/>
      <c r="Z30" s="7"/>
      <c r="AA30" s="9"/>
    </row>
    <row r="31" spans="1:27" ht="60.75" customHeight="1" x14ac:dyDescent="0.15">
      <c r="A31" s="816" t="s">
        <v>678</v>
      </c>
      <c r="B31" s="738"/>
      <c r="C31" s="738"/>
      <c r="D31" s="731"/>
      <c r="E31" s="638" t="s">
        <v>679</v>
      </c>
      <c r="F31" s="670" t="s">
        <v>680</v>
      </c>
      <c r="G31" s="671" t="s">
        <v>681</v>
      </c>
      <c r="H31" s="641" t="s">
        <v>651</v>
      </c>
      <c r="I31" s="672" t="s">
        <v>652</v>
      </c>
      <c r="J31" s="673" t="s">
        <v>653</v>
      </c>
      <c r="K31" s="644" t="s">
        <v>654</v>
      </c>
      <c r="L31" s="674" t="s">
        <v>655</v>
      </c>
      <c r="M31" s="675" t="s">
        <v>656</v>
      </c>
      <c r="N31" s="177" t="s">
        <v>657</v>
      </c>
      <c r="O31" s="676" t="s">
        <v>658</v>
      </c>
      <c r="P31" s="677" t="s">
        <v>659</v>
      </c>
      <c r="Q31" s="677" t="s">
        <v>660</v>
      </c>
      <c r="R31" s="676" t="s">
        <v>682</v>
      </c>
      <c r="S31" s="16"/>
      <c r="T31" s="7"/>
      <c r="U31" s="7"/>
      <c r="V31" s="7"/>
      <c r="W31" s="7"/>
      <c r="X31" s="7"/>
      <c r="Y31" s="7"/>
      <c r="Z31" s="7"/>
      <c r="AA31" s="9"/>
    </row>
    <row r="32" spans="1:27" ht="55.5" customHeight="1" x14ac:dyDescent="0.15">
      <c r="A32" s="732"/>
      <c r="B32" s="739"/>
      <c r="C32" s="739"/>
      <c r="D32" s="733"/>
      <c r="E32" s="307">
        <f t="shared" ref="E32:N32" si="8">SUM(E14:E31)</f>
        <v>0</v>
      </c>
      <c r="F32" s="307">
        <f t="shared" si="8"/>
        <v>0</v>
      </c>
      <c r="G32" s="307">
        <f t="shared" si="8"/>
        <v>0</v>
      </c>
      <c r="H32" s="307">
        <f t="shared" si="8"/>
        <v>0</v>
      </c>
      <c r="I32" s="307">
        <f t="shared" si="8"/>
        <v>0</v>
      </c>
      <c r="J32" s="307">
        <f t="shared" si="8"/>
        <v>0</v>
      </c>
      <c r="K32" s="307">
        <f t="shared" si="8"/>
        <v>0</v>
      </c>
      <c r="L32" s="307">
        <f t="shared" si="8"/>
        <v>0</v>
      </c>
      <c r="M32" s="307">
        <f t="shared" si="8"/>
        <v>0</v>
      </c>
      <c r="N32" s="307">
        <f t="shared" si="8"/>
        <v>0</v>
      </c>
      <c r="O32" s="659">
        <f t="shared" ref="O32:R32" si="9">SUM(O14:O25)</f>
        <v>0</v>
      </c>
      <c r="P32" s="659">
        <f t="shared" si="9"/>
        <v>0</v>
      </c>
      <c r="Q32" s="659">
        <f t="shared" si="9"/>
        <v>0</v>
      </c>
      <c r="R32" s="660">
        <f t="shared" si="9"/>
        <v>0</v>
      </c>
      <c r="S32" s="16"/>
      <c r="T32" s="7"/>
      <c r="U32" s="7"/>
      <c r="V32" s="7"/>
      <c r="W32" s="7"/>
      <c r="X32" s="7"/>
      <c r="Y32" s="7"/>
      <c r="Z32" s="7"/>
      <c r="AA32" s="9"/>
    </row>
    <row r="33" spans="1:27" ht="27" customHeight="1" x14ac:dyDescent="0.45">
      <c r="A33" s="631"/>
      <c r="B33" s="632"/>
      <c r="C33" s="633"/>
      <c r="D33" s="633"/>
      <c r="E33" s="633"/>
      <c r="F33" s="633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634"/>
      <c r="S33" s="16"/>
      <c r="T33" s="7"/>
      <c r="U33" s="7"/>
      <c r="V33" s="7"/>
      <c r="W33" s="7"/>
      <c r="X33" s="7"/>
      <c r="Y33" s="7"/>
      <c r="Z33" s="7"/>
      <c r="AA33" s="9"/>
    </row>
    <row r="34" spans="1:27" ht="27.75" customHeight="1" x14ac:dyDescent="0.15">
      <c r="A34" s="629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630"/>
      <c r="S34" s="16"/>
      <c r="T34" s="7"/>
      <c r="U34" s="7"/>
      <c r="V34" s="7"/>
      <c r="W34" s="7"/>
      <c r="X34" s="7"/>
      <c r="Y34" s="7"/>
      <c r="Z34" s="7"/>
      <c r="AA34" s="9"/>
    </row>
    <row r="35" spans="1:27" ht="45" customHeight="1" x14ac:dyDescent="0.45">
      <c r="A35" s="678"/>
      <c r="B35" s="679"/>
      <c r="C35" s="680" t="s">
        <v>683</v>
      </c>
      <c r="D35" s="148"/>
      <c r="E35" s="148"/>
      <c r="F35" s="148"/>
      <c r="G35" s="148"/>
      <c r="H35" s="148"/>
      <c r="I35" s="148"/>
      <c r="J35" s="148"/>
      <c r="K35" s="148"/>
      <c r="L35" s="679"/>
      <c r="M35" s="679"/>
      <c r="N35" s="148"/>
      <c r="O35" s="148"/>
      <c r="P35" s="148"/>
      <c r="Q35" s="148"/>
      <c r="R35" s="681"/>
      <c r="S35" s="624"/>
      <c r="T35" s="7"/>
      <c r="U35" s="7"/>
      <c r="V35" s="7"/>
      <c r="W35" s="7"/>
      <c r="X35" s="7"/>
      <c r="Y35" s="7"/>
      <c r="Z35" s="7"/>
      <c r="AA35" s="9"/>
    </row>
    <row r="36" spans="1:27" ht="10.5" customHeight="1" x14ac:dyDescent="0.15">
      <c r="A36" s="629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630"/>
      <c r="S36" s="16"/>
      <c r="T36" s="7"/>
      <c r="U36" s="7"/>
      <c r="V36" s="7"/>
      <c r="W36" s="7"/>
      <c r="X36" s="7"/>
      <c r="Y36" s="7"/>
      <c r="Z36" s="7"/>
      <c r="AA36" s="9"/>
    </row>
    <row r="37" spans="1:27" ht="45.75" customHeight="1" x14ac:dyDescent="0.45">
      <c r="A37" s="631"/>
      <c r="B37" s="632"/>
      <c r="C37" s="633"/>
      <c r="D37" s="633"/>
      <c r="E37" s="633"/>
      <c r="F37" s="633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634"/>
      <c r="S37" s="16"/>
      <c r="T37" s="7"/>
      <c r="U37" s="7"/>
      <c r="V37" s="7"/>
      <c r="W37" s="7"/>
      <c r="X37" s="7"/>
      <c r="Y37" s="7"/>
      <c r="Z37" s="7"/>
      <c r="AA37" s="9"/>
    </row>
    <row r="38" spans="1:27" ht="10.5" customHeight="1" x14ac:dyDescent="0.15">
      <c r="A38" s="629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630"/>
      <c r="S38" s="16"/>
      <c r="T38" s="7"/>
      <c r="U38" s="7"/>
      <c r="V38" s="7"/>
      <c r="W38" s="7"/>
      <c r="X38" s="7"/>
      <c r="Y38" s="7"/>
      <c r="Z38" s="7"/>
      <c r="AA38" s="9"/>
    </row>
    <row r="39" spans="1:27" ht="45.75" customHeight="1" x14ac:dyDescent="0.15">
      <c r="A39" s="824" t="s">
        <v>60</v>
      </c>
      <c r="B39" s="738"/>
      <c r="C39" s="738"/>
      <c r="D39" s="731"/>
      <c r="E39" s="828"/>
      <c r="F39" s="735"/>
      <c r="G39" s="735"/>
      <c r="H39" s="735"/>
      <c r="I39" s="735"/>
      <c r="J39" s="735"/>
      <c r="K39" s="735"/>
      <c r="L39" s="735"/>
      <c r="M39" s="735"/>
      <c r="N39" s="735"/>
      <c r="O39" s="735"/>
      <c r="P39" s="735"/>
      <c r="Q39" s="735"/>
      <c r="R39" s="825"/>
      <c r="S39" s="624"/>
      <c r="T39" s="7"/>
      <c r="U39" s="7"/>
      <c r="V39" s="7"/>
      <c r="W39" s="7"/>
      <c r="X39" s="7"/>
      <c r="Y39" s="7"/>
      <c r="Z39" s="7"/>
      <c r="AA39" s="9"/>
    </row>
    <row r="40" spans="1:27" ht="15.75" customHeight="1" x14ac:dyDescent="0.15">
      <c r="A40" s="743"/>
      <c r="B40" s="744"/>
      <c r="C40" s="744"/>
      <c r="D40" s="745"/>
      <c r="E40" s="742"/>
      <c r="F40" s="738"/>
      <c r="G40" s="738"/>
      <c r="H40" s="738"/>
      <c r="I40" s="738"/>
      <c r="J40" s="738"/>
      <c r="K40" s="738"/>
      <c r="L40" s="738"/>
      <c r="M40" s="738"/>
      <c r="N40" s="738"/>
      <c r="O40" s="738"/>
      <c r="P40" s="738"/>
      <c r="Q40" s="738"/>
      <c r="R40" s="826"/>
      <c r="S40" s="624"/>
      <c r="T40" s="7"/>
      <c r="U40" s="7"/>
      <c r="V40" s="7"/>
      <c r="W40" s="7"/>
      <c r="X40" s="7"/>
      <c r="Y40" s="7"/>
      <c r="Z40" s="7"/>
      <c r="AA40" s="9"/>
    </row>
    <row r="41" spans="1:27" ht="15" customHeight="1" x14ac:dyDescent="0.15">
      <c r="A41" s="732"/>
      <c r="B41" s="739"/>
      <c r="C41" s="739"/>
      <c r="D41" s="733"/>
      <c r="E41" s="732"/>
      <c r="F41" s="739"/>
      <c r="G41" s="739"/>
      <c r="H41" s="739"/>
      <c r="I41" s="739"/>
      <c r="J41" s="739"/>
      <c r="K41" s="739"/>
      <c r="L41" s="739"/>
      <c r="M41" s="739"/>
      <c r="N41" s="739"/>
      <c r="O41" s="739"/>
      <c r="P41" s="739"/>
      <c r="Q41" s="739"/>
      <c r="R41" s="827"/>
      <c r="S41" s="624"/>
      <c r="T41" s="7"/>
      <c r="U41" s="7"/>
      <c r="V41" s="7"/>
      <c r="W41" s="7"/>
      <c r="X41" s="7"/>
      <c r="Y41" s="7"/>
      <c r="Z41" s="7"/>
      <c r="AA41" s="9"/>
    </row>
    <row r="42" spans="1:27" ht="49.5" customHeight="1" x14ac:dyDescent="0.15">
      <c r="A42" s="514" t="s">
        <v>644</v>
      </c>
      <c r="B42" s="635" t="s">
        <v>645</v>
      </c>
      <c r="C42" s="636" t="s">
        <v>646</v>
      </c>
      <c r="D42" s="637" t="s">
        <v>647</v>
      </c>
      <c r="E42" s="638" t="s">
        <v>679</v>
      </c>
      <c r="F42" s="639" t="s">
        <v>680</v>
      </c>
      <c r="G42" s="640" t="s">
        <v>681</v>
      </c>
      <c r="H42" s="641" t="s">
        <v>651</v>
      </c>
      <c r="I42" s="642" t="s">
        <v>652</v>
      </c>
      <c r="J42" s="643" t="s">
        <v>653</v>
      </c>
      <c r="K42" s="644" t="s">
        <v>654</v>
      </c>
      <c r="L42" s="645" t="s">
        <v>655</v>
      </c>
      <c r="M42" s="646" t="s">
        <v>684</v>
      </c>
      <c r="N42" s="647" t="s">
        <v>657</v>
      </c>
      <c r="O42" s="442" t="s">
        <v>658</v>
      </c>
      <c r="P42" s="442" t="s">
        <v>659</v>
      </c>
      <c r="Q42" s="442" t="s">
        <v>660</v>
      </c>
      <c r="R42" s="442" t="s">
        <v>682</v>
      </c>
      <c r="S42" s="16"/>
      <c r="T42" s="7"/>
      <c r="U42" s="7"/>
      <c r="V42" s="7"/>
      <c r="W42" s="7"/>
      <c r="X42" s="7"/>
      <c r="Y42" s="7"/>
      <c r="Z42" s="7"/>
      <c r="AA42" s="9"/>
    </row>
    <row r="43" spans="1:27" ht="82.5" customHeight="1" x14ac:dyDescent="0.15">
      <c r="A43" s="665" t="s">
        <v>685</v>
      </c>
      <c r="B43" s="27" t="s">
        <v>278</v>
      </c>
      <c r="C43" s="666" t="s">
        <v>114</v>
      </c>
      <c r="D43" s="660">
        <v>360</v>
      </c>
      <c r="E43" s="649"/>
      <c r="F43" s="650"/>
      <c r="G43" s="651"/>
      <c r="H43" s="652"/>
      <c r="I43" s="653"/>
      <c r="J43" s="654"/>
      <c r="K43" s="655"/>
      <c r="L43" s="656"/>
      <c r="M43" s="657"/>
      <c r="N43" s="658"/>
      <c r="O43" s="659">
        <f t="shared" ref="O43:O50" si="10">SUM(E43:N43)</f>
        <v>0</v>
      </c>
      <c r="P43" s="659">
        <f t="shared" ref="P43:P44" si="11">3*O43</f>
        <v>0</v>
      </c>
      <c r="Q43" s="659">
        <f>3*O43</f>
        <v>0</v>
      </c>
      <c r="R43" s="660">
        <f t="shared" ref="R43:R50" si="12">D43*O43</f>
        <v>0</v>
      </c>
      <c r="S43" s="16"/>
      <c r="T43" s="7"/>
      <c r="U43" s="7"/>
      <c r="V43" s="7"/>
      <c r="W43" s="7"/>
      <c r="X43" s="7"/>
      <c r="Y43" s="7"/>
      <c r="Z43" s="7"/>
      <c r="AA43" s="9"/>
    </row>
    <row r="44" spans="1:27" ht="82.5" customHeight="1" x14ac:dyDescent="0.15">
      <c r="A44" s="665" t="s">
        <v>686</v>
      </c>
      <c r="B44" s="27" t="s">
        <v>278</v>
      </c>
      <c r="C44" s="666" t="s">
        <v>114</v>
      </c>
      <c r="D44" s="660">
        <v>400</v>
      </c>
      <c r="E44" s="649"/>
      <c r="F44" s="650"/>
      <c r="G44" s="651"/>
      <c r="H44" s="652"/>
      <c r="I44" s="653"/>
      <c r="J44" s="654"/>
      <c r="K44" s="655"/>
      <c r="L44" s="656"/>
      <c r="M44" s="657"/>
      <c r="N44" s="658"/>
      <c r="O44" s="659">
        <f t="shared" si="10"/>
        <v>0</v>
      </c>
      <c r="P44" s="659">
        <f t="shared" si="11"/>
        <v>0</v>
      </c>
      <c r="Q44" s="659">
        <f>3.5*O44</f>
        <v>0</v>
      </c>
      <c r="R44" s="660">
        <f t="shared" si="12"/>
        <v>0</v>
      </c>
      <c r="S44" s="16"/>
      <c r="T44" s="7"/>
      <c r="U44" s="7"/>
      <c r="V44" s="7"/>
      <c r="W44" s="7"/>
      <c r="X44" s="7"/>
      <c r="Y44" s="7"/>
      <c r="Z44" s="7"/>
      <c r="AA44" s="9"/>
    </row>
    <row r="45" spans="1:27" ht="82.5" customHeight="1" x14ac:dyDescent="0.15">
      <c r="A45" s="665" t="s">
        <v>687</v>
      </c>
      <c r="B45" s="27" t="s">
        <v>688</v>
      </c>
      <c r="C45" s="666" t="s">
        <v>114</v>
      </c>
      <c r="D45" s="660">
        <v>360</v>
      </c>
      <c r="E45" s="649"/>
      <c r="F45" s="650"/>
      <c r="G45" s="651"/>
      <c r="H45" s="652"/>
      <c r="I45" s="653"/>
      <c r="J45" s="654"/>
      <c r="K45" s="655"/>
      <c r="L45" s="656"/>
      <c r="M45" s="657"/>
      <c r="N45" s="658"/>
      <c r="O45" s="659">
        <f t="shared" si="10"/>
        <v>0</v>
      </c>
      <c r="P45" s="659">
        <f>2*O45</f>
        <v>0</v>
      </c>
      <c r="Q45" s="659">
        <f t="shared" ref="Q45:Q46" si="13">3*O45</f>
        <v>0</v>
      </c>
      <c r="R45" s="660">
        <f t="shared" si="12"/>
        <v>0</v>
      </c>
      <c r="S45" s="16"/>
      <c r="T45" s="7"/>
      <c r="U45" s="7"/>
      <c r="V45" s="7"/>
      <c r="W45" s="7"/>
      <c r="X45" s="7"/>
      <c r="Y45" s="7"/>
      <c r="Z45" s="7"/>
      <c r="AA45" s="9"/>
    </row>
    <row r="46" spans="1:27" ht="82.5" customHeight="1" x14ac:dyDescent="0.15">
      <c r="A46" s="665" t="s">
        <v>689</v>
      </c>
      <c r="B46" s="27" t="s">
        <v>278</v>
      </c>
      <c r="C46" s="666" t="s">
        <v>114</v>
      </c>
      <c r="D46" s="660">
        <v>360</v>
      </c>
      <c r="E46" s="649"/>
      <c r="F46" s="650"/>
      <c r="G46" s="651"/>
      <c r="H46" s="652"/>
      <c r="I46" s="653"/>
      <c r="J46" s="654"/>
      <c r="K46" s="655"/>
      <c r="L46" s="656"/>
      <c r="M46" s="657"/>
      <c r="N46" s="658"/>
      <c r="O46" s="659">
        <f t="shared" si="10"/>
        <v>0</v>
      </c>
      <c r="P46" s="659">
        <f t="shared" ref="P46:P47" si="14">3*O46</f>
        <v>0</v>
      </c>
      <c r="Q46" s="659">
        <f t="shared" si="13"/>
        <v>0</v>
      </c>
      <c r="R46" s="660">
        <f t="shared" si="12"/>
        <v>0</v>
      </c>
      <c r="S46" s="16"/>
      <c r="T46" s="7"/>
      <c r="U46" s="7"/>
      <c r="V46" s="7"/>
      <c r="W46" s="7"/>
      <c r="X46" s="7"/>
      <c r="Y46" s="7"/>
      <c r="Z46" s="7"/>
      <c r="AA46" s="9"/>
    </row>
    <row r="47" spans="1:27" ht="79.5" customHeight="1" x14ac:dyDescent="0.15">
      <c r="A47" s="665" t="s">
        <v>690</v>
      </c>
      <c r="B47" s="27" t="s">
        <v>278</v>
      </c>
      <c r="C47" s="666" t="s">
        <v>114</v>
      </c>
      <c r="D47" s="660">
        <v>400</v>
      </c>
      <c r="E47" s="649"/>
      <c r="F47" s="650"/>
      <c r="G47" s="651"/>
      <c r="H47" s="652"/>
      <c r="I47" s="653"/>
      <c r="J47" s="654"/>
      <c r="K47" s="655"/>
      <c r="L47" s="656"/>
      <c r="M47" s="657"/>
      <c r="N47" s="658"/>
      <c r="O47" s="659">
        <f t="shared" si="10"/>
        <v>0</v>
      </c>
      <c r="P47" s="659">
        <f t="shared" si="14"/>
        <v>0</v>
      </c>
      <c r="Q47" s="659">
        <f>3.5*O47</f>
        <v>0</v>
      </c>
      <c r="R47" s="660">
        <f t="shared" si="12"/>
        <v>0</v>
      </c>
      <c r="S47" s="16"/>
      <c r="T47" s="7"/>
      <c r="U47" s="7"/>
      <c r="V47" s="7"/>
      <c r="W47" s="7"/>
      <c r="X47" s="7"/>
      <c r="Y47" s="7"/>
      <c r="Z47" s="7"/>
      <c r="AA47" s="9"/>
    </row>
    <row r="48" spans="1:27" ht="79.5" customHeight="1" x14ac:dyDescent="0.15">
      <c r="A48" s="244" t="s">
        <v>691</v>
      </c>
      <c r="B48" s="27" t="s">
        <v>688</v>
      </c>
      <c r="C48" s="666" t="s">
        <v>114</v>
      </c>
      <c r="D48" s="660">
        <v>360</v>
      </c>
      <c r="E48" s="649"/>
      <c r="F48" s="650"/>
      <c r="G48" s="651"/>
      <c r="H48" s="652"/>
      <c r="I48" s="653"/>
      <c r="J48" s="654"/>
      <c r="K48" s="655"/>
      <c r="L48" s="656"/>
      <c r="M48" s="657"/>
      <c r="N48" s="658"/>
      <c r="O48" s="659">
        <f t="shared" si="10"/>
        <v>0</v>
      </c>
      <c r="P48" s="659">
        <f>2*O48</f>
        <v>0</v>
      </c>
      <c r="Q48" s="659">
        <f>3*O48</f>
        <v>0</v>
      </c>
      <c r="R48" s="660">
        <f t="shared" si="12"/>
        <v>0</v>
      </c>
      <c r="S48" s="16"/>
      <c r="T48" s="7"/>
      <c r="U48" s="7"/>
      <c r="V48" s="7"/>
      <c r="W48" s="7"/>
      <c r="X48" s="7"/>
      <c r="Y48" s="7"/>
      <c r="Z48" s="7"/>
      <c r="AA48" s="9"/>
    </row>
    <row r="49" spans="1:27" ht="79.5" customHeight="1" x14ac:dyDescent="0.15">
      <c r="A49" s="244" t="s">
        <v>692</v>
      </c>
      <c r="B49" s="27" t="s">
        <v>693</v>
      </c>
      <c r="C49" s="666"/>
      <c r="D49" s="660">
        <v>1100</v>
      </c>
      <c r="E49" s="682"/>
      <c r="F49" s="683"/>
      <c r="G49" s="684"/>
      <c r="H49" s="685"/>
      <c r="I49" s="686"/>
      <c r="J49" s="654"/>
      <c r="K49" s="655"/>
      <c r="L49" s="656"/>
      <c r="M49" s="657"/>
      <c r="N49" s="658"/>
      <c r="O49" s="659">
        <f t="shared" si="10"/>
        <v>0</v>
      </c>
      <c r="P49" s="659">
        <f t="shared" ref="P49:P50" si="15">8*O49</f>
        <v>0</v>
      </c>
      <c r="Q49" s="659">
        <f t="shared" ref="Q49:Q50" si="16">9.5*O49</f>
        <v>0</v>
      </c>
      <c r="R49" s="660">
        <f t="shared" si="12"/>
        <v>0</v>
      </c>
      <c r="S49" s="16"/>
      <c r="T49" s="7"/>
      <c r="U49" s="7"/>
      <c r="V49" s="7"/>
      <c r="W49" s="7"/>
      <c r="X49" s="7"/>
      <c r="Y49" s="7"/>
      <c r="Z49" s="7"/>
      <c r="AA49" s="9"/>
    </row>
    <row r="50" spans="1:27" ht="79.5" customHeight="1" x14ac:dyDescent="0.15">
      <c r="A50" s="244" t="s">
        <v>694</v>
      </c>
      <c r="B50" s="27" t="s">
        <v>693</v>
      </c>
      <c r="C50" s="666"/>
      <c r="D50" s="660">
        <v>1100</v>
      </c>
      <c r="E50" s="682"/>
      <c r="F50" s="683"/>
      <c r="G50" s="684"/>
      <c r="H50" s="685"/>
      <c r="I50" s="686"/>
      <c r="J50" s="654"/>
      <c r="K50" s="655"/>
      <c r="L50" s="656"/>
      <c r="M50" s="657"/>
      <c r="N50" s="658"/>
      <c r="O50" s="659">
        <f t="shared" si="10"/>
        <v>0</v>
      </c>
      <c r="P50" s="659">
        <f t="shared" si="15"/>
        <v>0</v>
      </c>
      <c r="Q50" s="659">
        <f t="shared" si="16"/>
        <v>0</v>
      </c>
      <c r="R50" s="660">
        <f t="shared" si="12"/>
        <v>0</v>
      </c>
      <c r="S50" s="16"/>
      <c r="T50" s="7"/>
      <c r="U50" s="7"/>
      <c r="V50" s="7"/>
      <c r="W50" s="7"/>
      <c r="X50" s="7"/>
      <c r="Y50" s="7"/>
      <c r="Z50" s="7"/>
      <c r="AA50" s="9"/>
    </row>
    <row r="51" spans="1:27" ht="49.5" customHeight="1" x14ac:dyDescent="0.15">
      <c r="A51" s="816" t="s">
        <v>695</v>
      </c>
      <c r="B51" s="738"/>
      <c r="C51" s="738"/>
      <c r="D51" s="731"/>
      <c r="E51" s="638" t="s">
        <v>679</v>
      </c>
      <c r="F51" s="670" t="s">
        <v>680</v>
      </c>
      <c r="G51" s="671" t="s">
        <v>681</v>
      </c>
      <c r="H51" s="641" t="s">
        <v>651</v>
      </c>
      <c r="I51" s="672" t="s">
        <v>652</v>
      </c>
      <c r="J51" s="673" t="s">
        <v>653</v>
      </c>
      <c r="K51" s="644" t="s">
        <v>654</v>
      </c>
      <c r="L51" s="674" t="s">
        <v>655</v>
      </c>
      <c r="M51" s="675" t="s">
        <v>684</v>
      </c>
      <c r="N51" s="177" t="s">
        <v>657</v>
      </c>
      <c r="O51" s="687" t="s">
        <v>658</v>
      </c>
      <c r="P51" s="688" t="s">
        <v>659</v>
      </c>
      <c r="Q51" s="688" t="s">
        <v>660</v>
      </c>
      <c r="R51" s="687" t="s">
        <v>682</v>
      </c>
      <c r="S51" s="16"/>
      <c r="T51" s="7"/>
      <c r="U51" s="7"/>
      <c r="V51" s="7"/>
      <c r="W51" s="7"/>
      <c r="X51" s="7"/>
      <c r="Y51" s="7"/>
      <c r="Z51" s="7"/>
      <c r="AA51" s="9"/>
    </row>
    <row r="52" spans="1:27" ht="46.5" customHeight="1" x14ac:dyDescent="0.15">
      <c r="A52" s="732"/>
      <c r="B52" s="739"/>
      <c r="C52" s="739"/>
      <c r="D52" s="733"/>
      <c r="E52" s="307">
        <f t="shared" ref="E52:G52" si="17">SUM(E43:E50)</f>
        <v>0</v>
      </c>
      <c r="F52" s="307">
        <f t="shared" si="17"/>
        <v>0</v>
      </c>
      <c r="G52" s="307">
        <f t="shared" si="17"/>
        <v>0</v>
      </c>
      <c r="H52" s="307">
        <f>SUM(H36:H50)</f>
        <v>0</v>
      </c>
      <c r="I52" s="307">
        <f t="shared" ref="I52:R52" si="18">SUM(I43:I50)</f>
        <v>0</v>
      </c>
      <c r="J52" s="307">
        <f t="shared" si="18"/>
        <v>0</v>
      </c>
      <c r="K52" s="307">
        <f t="shared" si="18"/>
        <v>0</v>
      </c>
      <c r="L52" s="307">
        <f t="shared" si="18"/>
        <v>0</v>
      </c>
      <c r="M52" s="307">
        <f t="shared" si="18"/>
        <v>0</v>
      </c>
      <c r="N52" s="307">
        <f t="shared" si="18"/>
        <v>0</v>
      </c>
      <c r="O52" s="659">
        <f t="shared" si="18"/>
        <v>0</v>
      </c>
      <c r="P52" s="659">
        <f t="shared" si="18"/>
        <v>0</v>
      </c>
      <c r="Q52" s="659">
        <f t="shared" si="18"/>
        <v>0</v>
      </c>
      <c r="R52" s="660">
        <f t="shared" si="18"/>
        <v>0</v>
      </c>
      <c r="S52" s="16"/>
      <c r="T52" s="7"/>
      <c r="U52" s="7"/>
      <c r="V52" s="7"/>
      <c r="W52" s="7"/>
      <c r="X52" s="7"/>
      <c r="Y52" s="7"/>
      <c r="Z52" s="7"/>
      <c r="AA52" s="9"/>
    </row>
    <row r="53" spans="1:27" ht="58.5" customHeight="1" x14ac:dyDescent="0.15">
      <c r="A53" s="131"/>
      <c r="B53" s="131"/>
      <c r="C53" s="667"/>
      <c r="D53" s="668"/>
      <c r="E53" s="667"/>
      <c r="F53" s="667"/>
      <c r="G53" s="667"/>
      <c r="H53" s="667"/>
      <c r="I53" s="667"/>
      <c r="J53" s="667"/>
      <c r="K53" s="667"/>
      <c r="L53" s="667"/>
      <c r="M53" s="667"/>
      <c r="N53" s="667"/>
      <c r="O53" s="669"/>
      <c r="P53" s="669"/>
      <c r="Q53" s="667"/>
      <c r="R53" s="667"/>
      <c r="S53" s="16"/>
      <c r="T53" s="7"/>
      <c r="U53" s="7"/>
      <c r="V53" s="7"/>
      <c r="W53" s="7"/>
      <c r="X53" s="7"/>
      <c r="Y53" s="7"/>
      <c r="Z53" s="7"/>
      <c r="AA53" s="9"/>
    </row>
    <row r="54" spans="1:27" ht="24" customHeight="1" x14ac:dyDescent="0.45">
      <c r="A54" s="631"/>
      <c r="B54" s="632"/>
      <c r="C54" s="633"/>
      <c r="D54" s="633"/>
      <c r="E54" s="633"/>
      <c r="F54" s="633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634"/>
      <c r="S54" s="16"/>
      <c r="T54" s="7"/>
      <c r="U54" s="7"/>
      <c r="V54" s="7"/>
      <c r="W54" s="7"/>
      <c r="X54" s="7"/>
      <c r="Y54" s="7"/>
      <c r="Z54" s="7"/>
      <c r="AA54" s="9"/>
    </row>
    <row r="55" spans="1:27" ht="56.25" customHeight="1" x14ac:dyDescent="0.15">
      <c r="A55" s="629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630"/>
      <c r="S55" s="16"/>
      <c r="T55" s="7"/>
      <c r="U55" s="7"/>
      <c r="V55" s="7"/>
      <c r="W55" s="7"/>
      <c r="X55" s="7"/>
      <c r="Y55" s="7"/>
      <c r="Z55" s="7"/>
      <c r="AA55" s="9"/>
    </row>
    <row r="56" spans="1:27" ht="49.5" customHeight="1" x14ac:dyDescent="0.15">
      <c r="A56" s="817" t="s">
        <v>696</v>
      </c>
      <c r="B56" s="738"/>
      <c r="C56" s="738"/>
      <c r="D56" s="731"/>
      <c r="E56" s="638" t="s">
        <v>679</v>
      </c>
      <c r="F56" s="670" t="s">
        <v>680</v>
      </c>
      <c r="G56" s="671" t="s">
        <v>681</v>
      </c>
      <c r="H56" s="641" t="s">
        <v>651</v>
      </c>
      <c r="I56" s="672" t="s">
        <v>652</v>
      </c>
      <c r="J56" s="673" t="s">
        <v>653</v>
      </c>
      <c r="K56" s="644" t="s">
        <v>654</v>
      </c>
      <c r="L56" s="674" t="s">
        <v>655</v>
      </c>
      <c r="M56" s="675" t="s">
        <v>697</v>
      </c>
      <c r="N56" s="177" t="s">
        <v>657</v>
      </c>
      <c r="O56" s="676" t="s">
        <v>658</v>
      </c>
      <c r="P56" s="677" t="s">
        <v>659</v>
      </c>
      <c r="Q56" s="677" t="s">
        <v>660</v>
      </c>
      <c r="R56" s="676" t="s">
        <v>682</v>
      </c>
      <c r="S56" s="16"/>
      <c r="T56" s="7"/>
      <c r="U56" s="7"/>
      <c r="V56" s="7"/>
      <c r="W56" s="7"/>
      <c r="X56" s="7"/>
      <c r="Y56" s="7"/>
      <c r="Z56" s="7"/>
      <c r="AA56" s="9"/>
    </row>
    <row r="57" spans="1:27" ht="57.75" customHeight="1" x14ac:dyDescent="0.15">
      <c r="A57" s="732"/>
      <c r="B57" s="739"/>
      <c r="C57" s="739"/>
      <c r="D57" s="733"/>
      <c r="E57" s="689">
        <f t="shared" ref="E57:R57" si="19">E32+E52</f>
        <v>0</v>
      </c>
      <c r="F57" s="689">
        <f t="shared" si="19"/>
        <v>0</v>
      </c>
      <c r="G57" s="689">
        <f t="shared" si="19"/>
        <v>0</v>
      </c>
      <c r="H57" s="689">
        <f t="shared" si="19"/>
        <v>0</v>
      </c>
      <c r="I57" s="689">
        <f t="shared" si="19"/>
        <v>0</v>
      </c>
      <c r="J57" s="689">
        <f t="shared" si="19"/>
        <v>0</v>
      </c>
      <c r="K57" s="689">
        <f t="shared" si="19"/>
        <v>0</v>
      </c>
      <c r="L57" s="689">
        <f t="shared" si="19"/>
        <v>0</v>
      </c>
      <c r="M57" s="689">
        <f t="shared" si="19"/>
        <v>0</v>
      </c>
      <c r="N57" s="689">
        <f t="shared" si="19"/>
        <v>0</v>
      </c>
      <c r="O57" s="690">
        <f t="shared" si="19"/>
        <v>0</v>
      </c>
      <c r="P57" s="690">
        <f t="shared" si="19"/>
        <v>0</v>
      </c>
      <c r="Q57" s="690">
        <f t="shared" si="19"/>
        <v>0</v>
      </c>
      <c r="R57" s="691">
        <f t="shared" si="19"/>
        <v>0</v>
      </c>
      <c r="S57" s="16"/>
      <c r="T57" s="7"/>
      <c r="U57" s="7"/>
      <c r="V57" s="7"/>
      <c r="W57" s="7"/>
      <c r="X57" s="7"/>
      <c r="Y57" s="7"/>
      <c r="Z57" s="7"/>
      <c r="AA57" s="9"/>
    </row>
    <row r="58" spans="1:27" ht="15.75" customHeight="1" x14ac:dyDescent="0.15">
      <c r="A58" s="131"/>
      <c r="B58" s="131"/>
      <c r="C58" s="667"/>
      <c r="D58" s="668"/>
      <c r="E58" s="667"/>
      <c r="F58" s="667"/>
      <c r="G58" s="667"/>
      <c r="H58" s="667"/>
      <c r="I58" s="667"/>
      <c r="J58" s="667"/>
      <c r="K58" s="667"/>
      <c r="L58" s="667"/>
      <c r="M58" s="667"/>
      <c r="N58" s="667"/>
      <c r="O58" s="669"/>
      <c r="P58" s="669"/>
      <c r="Q58" s="667"/>
      <c r="R58" s="667"/>
      <c r="S58" s="16"/>
      <c r="T58" s="7"/>
      <c r="U58" s="7"/>
      <c r="V58" s="7"/>
      <c r="W58" s="7"/>
      <c r="X58" s="7"/>
      <c r="Y58" s="7"/>
      <c r="Z58" s="7"/>
      <c r="AA58" s="9"/>
    </row>
    <row r="59" spans="1:27" ht="15.75" customHeight="1" x14ac:dyDescent="0.15">
      <c r="A59" s="69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7"/>
      <c r="T59" s="7"/>
      <c r="U59" s="7"/>
      <c r="V59" s="7"/>
      <c r="W59" s="7"/>
      <c r="X59" s="7"/>
      <c r="Y59" s="7"/>
      <c r="Z59" s="7"/>
      <c r="AA59" s="9"/>
    </row>
    <row r="60" spans="1:27" ht="15.75" customHeight="1" x14ac:dyDescent="0.15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9"/>
    </row>
    <row r="61" spans="1:27" ht="15.75" customHeight="1" x14ac:dyDescent="0.15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9"/>
    </row>
    <row r="62" spans="1:27" ht="15.75" customHeight="1" x14ac:dyDescent="0.15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9"/>
    </row>
    <row r="63" spans="1:27" ht="15.75" customHeight="1" x14ac:dyDescent="0.15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9"/>
    </row>
    <row r="64" spans="1:27" ht="15.75" customHeight="1" x14ac:dyDescent="0.15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9"/>
    </row>
    <row r="65" spans="1:27" ht="15.75" customHeight="1" x14ac:dyDescent="0.15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9"/>
    </row>
    <row r="66" spans="1:27" ht="15.75" customHeight="1" x14ac:dyDescent="0.15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9"/>
    </row>
    <row r="67" spans="1:27" ht="15.75" customHeight="1" x14ac:dyDescent="0.15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9"/>
    </row>
    <row r="68" spans="1:27" ht="15.75" customHeight="1" x14ac:dyDescent="0.15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9"/>
    </row>
    <row r="69" spans="1:27" ht="15.75" customHeight="1" x14ac:dyDescent="0.15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9"/>
    </row>
    <row r="70" spans="1:27" ht="15.75" customHeight="1" x14ac:dyDescent="0.15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9"/>
    </row>
    <row r="71" spans="1:27" ht="15.75" customHeight="1" x14ac:dyDescent="0.15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9"/>
    </row>
    <row r="72" spans="1:27" ht="15.75" customHeight="1" x14ac:dyDescent="0.15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9"/>
    </row>
    <row r="73" spans="1:27" ht="15.75" customHeight="1" x14ac:dyDescent="0.15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9"/>
    </row>
    <row r="74" spans="1:27" ht="15.75" customHeight="1" x14ac:dyDescent="0.15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9"/>
    </row>
    <row r="75" spans="1:27" ht="15.75" customHeight="1" x14ac:dyDescent="0.15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9"/>
    </row>
    <row r="76" spans="1:27" ht="15.75" customHeight="1" x14ac:dyDescent="0.15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9"/>
    </row>
    <row r="77" spans="1:27" ht="15.75" customHeight="1" x14ac:dyDescent="0.15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9"/>
    </row>
    <row r="78" spans="1:27" ht="15.75" customHeight="1" x14ac:dyDescent="0.15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9"/>
    </row>
    <row r="79" spans="1:27" ht="15.75" customHeight="1" x14ac:dyDescent="0.15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9"/>
    </row>
    <row r="80" spans="1:27" ht="15.75" customHeight="1" x14ac:dyDescent="0.15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9"/>
    </row>
    <row r="81" spans="1:27" ht="15.75" customHeight="1" x14ac:dyDescent="0.15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9"/>
    </row>
    <row r="82" spans="1:27" ht="15.75" customHeight="1" x14ac:dyDescent="0.15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9"/>
    </row>
    <row r="83" spans="1:27" ht="15.75" customHeight="1" x14ac:dyDescent="0.15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9"/>
    </row>
    <row r="84" spans="1:27" ht="15.75" customHeight="1" x14ac:dyDescent="0.15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9"/>
    </row>
    <row r="85" spans="1:27" ht="15.75" customHeight="1" x14ac:dyDescent="0.15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9"/>
    </row>
    <row r="86" spans="1:27" ht="15.75" customHeight="1" x14ac:dyDescent="0.15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9"/>
    </row>
    <row r="87" spans="1:27" ht="15.75" customHeight="1" x14ac:dyDescent="0.15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9"/>
    </row>
    <row r="88" spans="1:27" ht="15.75" customHeight="1" x14ac:dyDescent="0.15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9"/>
    </row>
    <row r="89" spans="1:27" ht="15.75" customHeight="1" x14ac:dyDescent="0.15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9"/>
    </row>
    <row r="90" spans="1:27" ht="15.75" customHeight="1" x14ac:dyDescent="0.15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9"/>
    </row>
    <row r="91" spans="1:27" ht="15.75" customHeight="1" x14ac:dyDescent="0.15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9"/>
    </row>
    <row r="92" spans="1:27" ht="15.75" customHeight="1" x14ac:dyDescent="0.15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9"/>
    </row>
    <row r="93" spans="1:27" ht="15.75" customHeight="1" x14ac:dyDescent="0.15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9"/>
    </row>
    <row r="94" spans="1:27" ht="15.75" customHeight="1" x14ac:dyDescent="0.15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9"/>
    </row>
    <row r="95" spans="1:27" ht="15.75" customHeight="1" x14ac:dyDescent="0.15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9"/>
    </row>
    <row r="96" spans="1:27" ht="15.75" customHeight="1" x14ac:dyDescent="0.15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9"/>
    </row>
    <row r="97" spans="1:27" ht="15.75" customHeight="1" x14ac:dyDescent="0.15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9"/>
    </row>
    <row r="98" spans="1:27" ht="15.75" customHeight="1" x14ac:dyDescent="0.15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9"/>
    </row>
    <row r="99" spans="1:27" ht="15.75" customHeight="1" x14ac:dyDescent="0.15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9"/>
    </row>
    <row r="100" spans="1:27" ht="15.75" customHeight="1" x14ac:dyDescent="0.15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9"/>
    </row>
    <row r="101" spans="1:27" ht="15.75" customHeight="1" x14ac:dyDescent="0.15">
      <c r="A101" s="3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9"/>
    </row>
    <row r="102" spans="1:27" ht="15.75" customHeight="1" x14ac:dyDescent="0.15">
      <c r="A102" s="3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9"/>
    </row>
    <row r="103" spans="1:27" ht="15.75" customHeight="1" x14ac:dyDescent="0.15">
      <c r="A103" s="3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9"/>
    </row>
    <row r="104" spans="1:27" ht="15.75" customHeight="1" x14ac:dyDescent="0.15">
      <c r="A104" s="3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9"/>
    </row>
    <row r="105" spans="1:27" ht="15.75" customHeight="1" x14ac:dyDescent="0.15">
      <c r="A105" s="3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9"/>
    </row>
    <row r="106" spans="1:27" ht="15.75" customHeight="1" x14ac:dyDescent="0.15">
      <c r="A106" s="3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9"/>
    </row>
    <row r="107" spans="1:27" ht="15.75" customHeight="1" x14ac:dyDescent="0.15">
      <c r="A107" s="3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9"/>
    </row>
    <row r="108" spans="1:27" ht="15.75" customHeight="1" x14ac:dyDescent="0.15">
      <c r="A108" s="3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9"/>
    </row>
    <row r="109" spans="1:27" ht="15.75" customHeight="1" x14ac:dyDescent="0.15">
      <c r="A109" s="3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9"/>
    </row>
    <row r="110" spans="1:27" ht="15.75" customHeight="1" x14ac:dyDescent="0.15">
      <c r="A110" s="3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9"/>
    </row>
    <row r="111" spans="1:27" ht="15.75" customHeight="1" x14ac:dyDescent="0.15">
      <c r="A111" s="39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9"/>
    </row>
    <row r="112" spans="1:27" ht="15.75" customHeight="1" x14ac:dyDescent="0.15">
      <c r="A112" s="3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9"/>
    </row>
    <row r="113" spans="1:27" ht="15.75" customHeight="1" x14ac:dyDescent="0.15">
      <c r="A113" s="3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9"/>
    </row>
    <row r="114" spans="1:27" ht="15.75" customHeight="1" x14ac:dyDescent="0.15">
      <c r="A114" s="3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9"/>
    </row>
    <row r="115" spans="1:27" ht="15.75" customHeight="1" x14ac:dyDescent="0.15">
      <c r="A115" s="3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9"/>
    </row>
    <row r="116" spans="1:27" ht="15.75" customHeight="1" x14ac:dyDescent="0.15">
      <c r="A116" s="3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9"/>
    </row>
    <row r="117" spans="1:27" ht="15.75" customHeight="1" x14ac:dyDescent="0.15">
      <c r="A117" s="3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9"/>
    </row>
    <row r="118" spans="1:27" ht="15.75" customHeight="1" x14ac:dyDescent="0.15">
      <c r="A118" s="3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9"/>
    </row>
    <row r="119" spans="1:27" ht="15.75" customHeight="1" x14ac:dyDescent="0.15">
      <c r="A119" s="3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9"/>
    </row>
    <row r="120" spans="1:27" ht="15.75" customHeight="1" x14ac:dyDescent="0.15">
      <c r="A120" s="3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9"/>
    </row>
    <row r="121" spans="1:27" ht="15.75" customHeight="1" x14ac:dyDescent="0.15">
      <c r="A121" s="3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9"/>
    </row>
    <row r="122" spans="1:27" ht="15.75" customHeight="1" x14ac:dyDescent="0.15">
      <c r="A122" s="3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9"/>
    </row>
    <row r="123" spans="1:27" ht="15.75" customHeight="1" x14ac:dyDescent="0.15">
      <c r="A123" s="3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9"/>
    </row>
    <row r="124" spans="1:27" ht="15.75" customHeight="1" x14ac:dyDescent="0.15">
      <c r="A124" s="3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9"/>
    </row>
    <row r="125" spans="1:27" ht="15.75" customHeight="1" x14ac:dyDescent="0.15">
      <c r="A125" s="3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9"/>
    </row>
    <row r="126" spans="1:27" ht="15.75" customHeight="1" x14ac:dyDescent="0.15">
      <c r="A126" s="3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9"/>
    </row>
    <row r="127" spans="1:27" ht="15.75" customHeight="1" x14ac:dyDescent="0.15">
      <c r="A127" s="3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9"/>
    </row>
    <row r="128" spans="1:27" ht="15.75" customHeight="1" x14ac:dyDescent="0.15">
      <c r="A128" s="3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9"/>
    </row>
    <row r="129" spans="1:27" ht="15.75" customHeight="1" x14ac:dyDescent="0.15">
      <c r="A129" s="3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9"/>
    </row>
    <row r="130" spans="1:27" ht="15.75" customHeight="1" x14ac:dyDescent="0.15">
      <c r="A130" s="3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9"/>
    </row>
    <row r="131" spans="1:27" ht="15.75" customHeight="1" x14ac:dyDescent="0.15">
      <c r="A131" s="3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9"/>
    </row>
    <row r="132" spans="1:27" ht="15.75" customHeight="1" x14ac:dyDescent="0.15">
      <c r="A132" s="3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9"/>
    </row>
    <row r="133" spans="1:27" ht="15.75" customHeight="1" x14ac:dyDescent="0.15">
      <c r="A133" s="3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9"/>
    </row>
    <row r="134" spans="1:27" ht="15.75" customHeight="1" x14ac:dyDescent="0.15">
      <c r="A134" s="3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9"/>
    </row>
    <row r="135" spans="1:27" ht="15.75" customHeight="1" x14ac:dyDescent="0.15">
      <c r="A135" s="3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9"/>
    </row>
    <row r="136" spans="1:27" ht="15.75" customHeight="1" x14ac:dyDescent="0.15">
      <c r="A136" s="3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9"/>
    </row>
    <row r="137" spans="1:27" ht="15.75" customHeight="1" x14ac:dyDescent="0.15">
      <c r="A137" s="3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9"/>
    </row>
    <row r="138" spans="1:27" ht="15.75" customHeight="1" x14ac:dyDescent="0.15">
      <c r="A138" s="3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9"/>
    </row>
    <row r="139" spans="1:27" ht="15.75" customHeight="1" x14ac:dyDescent="0.15">
      <c r="A139" s="3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9"/>
    </row>
    <row r="140" spans="1:27" ht="15.75" customHeight="1" x14ac:dyDescent="0.15">
      <c r="A140" s="3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9"/>
    </row>
    <row r="141" spans="1:27" ht="15.75" customHeight="1" x14ac:dyDescent="0.15">
      <c r="A141" s="3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9"/>
    </row>
    <row r="142" spans="1:27" ht="15.75" customHeight="1" x14ac:dyDescent="0.15">
      <c r="A142" s="3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9"/>
    </row>
    <row r="143" spans="1:27" ht="15.75" customHeight="1" x14ac:dyDescent="0.15">
      <c r="A143" s="3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9"/>
    </row>
    <row r="144" spans="1:27" ht="15.75" customHeight="1" x14ac:dyDescent="0.15">
      <c r="A144" s="3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9"/>
    </row>
    <row r="145" spans="1:27" ht="15.75" customHeight="1" x14ac:dyDescent="0.15">
      <c r="A145" s="3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9"/>
    </row>
    <row r="146" spans="1:27" ht="15.75" customHeight="1" x14ac:dyDescent="0.15">
      <c r="A146" s="3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9"/>
    </row>
    <row r="147" spans="1:27" ht="15.75" customHeight="1" x14ac:dyDescent="0.15">
      <c r="A147" s="3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9"/>
    </row>
    <row r="148" spans="1:27" ht="15.75" customHeight="1" x14ac:dyDescent="0.15">
      <c r="A148" s="3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9"/>
    </row>
    <row r="149" spans="1:27" ht="15.75" customHeight="1" x14ac:dyDescent="0.15">
      <c r="A149" s="3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9"/>
    </row>
    <row r="150" spans="1:27" ht="15.75" customHeight="1" x14ac:dyDescent="0.15">
      <c r="A150" s="3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9"/>
    </row>
    <row r="151" spans="1:27" ht="15.75" customHeight="1" x14ac:dyDescent="0.15">
      <c r="A151" s="3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9"/>
    </row>
    <row r="152" spans="1:27" ht="15.75" customHeight="1" x14ac:dyDescent="0.15">
      <c r="A152" s="3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9"/>
    </row>
    <row r="153" spans="1:27" ht="15.75" customHeight="1" x14ac:dyDescent="0.15">
      <c r="A153" s="3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9"/>
    </row>
    <row r="154" spans="1:27" ht="15.75" customHeight="1" x14ac:dyDescent="0.15">
      <c r="A154" s="3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9"/>
    </row>
    <row r="155" spans="1:27" ht="15.75" customHeight="1" x14ac:dyDescent="0.15">
      <c r="A155" s="3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9"/>
    </row>
    <row r="156" spans="1:27" ht="15.75" customHeight="1" x14ac:dyDescent="0.15">
      <c r="A156" s="3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9"/>
    </row>
    <row r="157" spans="1:27" ht="15.75" customHeight="1" x14ac:dyDescent="0.15">
      <c r="A157" s="3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9"/>
    </row>
    <row r="158" spans="1:27" ht="15.75" customHeight="1" x14ac:dyDescent="0.15">
      <c r="A158" s="3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9"/>
    </row>
    <row r="159" spans="1:27" ht="15.75" customHeight="1" x14ac:dyDescent="0.15">
      <c r="A159" s="3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9"/>
    </row>
    <row r="160" spans="1:27" ht="15.75" customHeight="1" x14ac:dyDescent="0.15">
      <c r="A160" s="3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9"/>
    </row>
    <row r="161" spans="1:27" ht="15.75" customHeight="1" x14ac:dyDescent="0.15">
      <c r="A161" s="3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9"/>
    </row>
    <row r="162" spans="1:27" ht="15.75" customHeight="1" x14ac:dyDescent="0.15">
      <c r="A162" s="3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9"/>
    </row>
    <row r="163" spans="1:27" ht="15.75" customHeight="1" x14ac:dyDescent="0.15">
      <c r="A163" s="3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9"/>
    </row>
    <row r="164" spans="1:27" ht="15.75" customHeight="1" x14ac:dyDescent="0.15">
      <c r="A164" s="3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9"/>
    </row>
    <row r="165" spans="1:27" ht="15.75" customHeight="1" x14ac:dyDescent="0.15">
      <c r="A165" s="3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9"/>
    </row>
    <row r="166" spans="1:27" ht="15.75" customHeight="1" x14ac:dyDescent="0.15">
      <c r="A166" s="3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9"/>
    </row>
    <row r="167" spans="1:27" ht="15.75" customHeight="1" x14ac:dyDescent="0.15">
      <c r="A167" s="3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9"/>
    </row>
    <row r="168" spans="1:27" ht="15.75" customHeight="1" x14ac:dyDescent="0.15">
      <c r="A168" s="3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9"/>
    </row>
    <row r="169" spans="1:27" ht="15.75" customHeight="1" x14ac:dyDescent="0.15">
      <c r="A169" s="3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9"/>
    </row>
    <row r="170" spans="1:27" ht="15.75" customHeight="1" x14ac:dyDescent="0.15">
      <c r="A170" s="3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9"/>
    </row>
    <row r="171" spans="1:27" ht="15.75" customHeight="1" x14ac:dyDescent="0.15">
      <c r="A171" s="3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9"/>
    </row>
    <row r="172" spans="1:27" ht="15.75" customHeight="1" x14ac:dyDescent="0.15">
      <c r="A172" s="3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9"/>
    </row>
    <row r="173" spans="1:27" ht="15.75" customHeight="1" x14ac:dyDescent="0.15">
      <c r="A173" s="3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9"/>
    </row>
    <row r="174" spans="1:27" ht="15.75" customHeight="1" x14ac:dyDescent="0.15">
      <c r="A174" s="3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9"/>
    </row>
    <row r="175" spans="1:27" ht="15.75" customHeight="1" x14ac:dyDescent="0.15">
      <c r="A175" s="3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9"/>
    </row>
    <row r="176" spans="1:27" ht="15.75" customHeight="1" x14ac:dyDescent="0.15">
      <c r="A176" s="3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9"/>
    </row>
    <row r="177" spans="1:27" ht="15.75" customHeight="1" x14ac:dyDescent="0.15">
      <c r="A177" s="3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9"/>
    </row>
    <row r="178" spans="1:27" ht="15.75" customHeight="1" x14ac:dyDescent="0.15">
      <c r="A178" s="3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9"/>
    </row>
    <row r="179" spans="1:27" ht="15.75" customHeight="1" x14ac:dyDescent="0.15">
      <c r="A179" s="3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9"/>
    </row>
    <row r="180" spans="1:27" ht="15.75" customHeight="1" x14ac:dyDescent="0.15">
      <c r="A180" s="3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9"/>
    </row>
    <row r="181" spans="1:27" ht="15.75" customHeight="1" x14ac:dyDescent="0.15">
      <c r="A181" s="3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9"/>
    </row>
    <row r="182" spans="1:27" ht="15.75" customHeight="1" x14ac:dyDescent="0.15">
      <c r="A182" s="3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9"/>
    </row>
    <row r="183" spans="1:27" ht="15.75" customHeight="1" x14ac:dyDescent="0.15">
      <c r="A183" s="3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9"/>
    </row>
    <row r="184" spans="1:27" ht="15.75" customHeight="1" x14ac:dyDescent="0.15">
      <c r="A184" s="3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9"/>
    </row>
    <row r="185" spans="1:27" ht="15.75" customHeight="1" x14ac:dyDescent="0.15">
      <c r="A185" s="3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9"/>
    </row>
    <row r="186" spans="1:27" ht="15.75" customHeight="1" x14ac:dyDescent="0.15">
      <c r="A186" s="3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9"/>
    </row>
    <row r="187" spans="1:27" ht="15.75" customHeight="1" x14ac:dyDescent="0.15">
      <c r="A187" s="3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9"/>
    </row>
    <row r="188" spans="1:27" ht="15.75" customHeight="1" x14ac:dyDescent="0.15">
      <c r="A188" s="3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9"/>
    </row>
    <row r="189" spans="1:27" ht="15.75" customHeight="1" x14ac:dyDescent="0.15">
      <c r="A189" s="3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9"/>
    </row>
    <row r="190" spans="1:27" ht="15.75" customHeight="1" x14ac:dyDescent="0.15">
      <c r="A190" s="3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9"/>
    </row>
    <row r="191" spans="1:27" ht="15.75" customHeight="1" x14ac:dyDescent="0.15">
      <c r="A191" s="3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9"/>
    </row>
    <row r="192" spans="1:27" ht="15.75" customHeight="1" x14ac:dyDescent="0.15">
      <c r="A192" s="3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9"/>
    </row>
    <row r="193" spans="1:27" ht="15.75" customHeight="1" x14ac:dyDescent="0.15">
      <c r="A193" s="3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9"/>
    </row>
    <row r="194" spans="1:27" ht="15.75" customHeight="1" x14ac:dyDescent="0.15">
      <c r="A194" s="3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9"/>
    </row>
    <row r="195" spans="1:27" ht="15.75" customHeight="1" x14ac:dyDescent="0.15">
      <c r="A195" s="3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9"/>
    </row>
    <row r="196" spans="1:27" ht="15.75" customHeight="1" x14ac:dyDescent="0.15">
      <c r="A196" s="3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9"/>
    </row>
    <row r="197" spans="1:27" ht="15.75" customHeight="1" x14ac:dyDescent="0.15">
      <c r="A197" s="3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9"/>
    </row>
    <row r="198" spans="1:27" ht="15.75" customHeight="1" x14ac:dyDescent="0.15">
      <c r="A198" s="3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9"/>
    </row>
    <row r="199" spans="1:27" ht="15.75" customHeight="1" x14ac:dyDescent="0.15">
      <c r="A199" s="3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9"/>
    </row>
    <row r="200" spans="1:27" ht="15.75" customHeight="1" x14ac:dyDescent="0.15">
      <c r="A200" s="3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9"/>
    </row>
    <row r="201" spans="1:27" ht="15.75" customHeight="1" x14ac:dyDescent="0.15">
      <c r="A201" s="3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9"/>
    </row>
    <row r="202" spans="1:27" ht="15.75" customHeight="1" x14ac:dyDescent="0.15">
      <c r="A202" s="3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9"/>
    </row>
    <row r="203" spans="1:27" ht="15.75" customHeight="1" x14ac:dyDescent="0.15">
      <c r="A203" s="3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9"/>
    </row>
    <row r="204" spans="1:27" ht="15.75" customHeight="1" x14ac:dyDescent="0.15">
      <c r="A204" s="3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9"/>
    </row>
    <row r="205" spans="1:27" ht="15.75" customHeight="1" x14ac:dyDescent="0.15">
      <c r="A205" s="3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9"/>
    </row>
    <row r="206" spans="1:27" ht="15.75" customHeight="1" x14ac:dyDescent="0.15">
      <c r="A206" s="3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9"/>
    </row>
    <row r="207" spans="1:27" ht="15.75" customHeight="1" x14ac:dyDescent="0.15">
      <c r="A207" s="3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9"/>
    </row>
    <row r="208" spans="1:27" ht="15.75" customHeight="1" x14ac:dyDescent="0.15">
      <c r="A208" s="3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9"/>
    </row>
    <row r="209" spans="1:27" ht="15.75" customHeight="1" x14ac:dyDescent="0.15">
      <c r="A209" s="3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9"/>
    </row>
    <row r="210" spans="1:27" ht="15.75" customHeight="1" x14ac:dyDescent="0.15">
      <c r="A210" s="3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9"/>
    </row>
    <row r="211" spans="1:27" ht="15.75" customHeight="1" x14ac:dyDescent="0.15">
      <c r="A211" s="3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9"/>
    </row>
    <row r="212" spans="1:27" ht="15.75" customHeight="1" x14ac:dyDescent="0.15">
      <c r="A212" s="3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9"/>
    </row>
    <row r="213" spans="1:27" ht="15.75" customHeight="1" x14ac:dyDescent="0.15">
      <c r="A213" s="3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9"/>
    </row>
    <row r="214" spans="1:27" ht="15.75" customHeight="1" x14ac:dyDescent="0.15">
      <c r="A214" s="3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9"/>
    </row>
    <row r="215" spans="1:27" ht="15.75" customHeight="1" x14ac:dyDescent="0.15">
      <c r="A215" s="3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9"/>
    </row>
    <row r="216" spans="1:27" ht="15.75" customHeight="1" x14ac:dyDescent="0.15">
      <c r="A216" s="3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9"/>
    </row>
    <row r="217" spans="1:27" ht="15.75" customHeight="1" x14ac:dyDescent="0.15">
      <c r="A217" s="3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9"/>
    </row>
    <row r="218" spans="1:27" ht="15.75" customHeight="1" x14ac:dyDescent="0.15">
      <c r="A218" s="3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9"/>
    </row>
    <row r="219" spans="1:27" ht="15.75" customHeight="1" x14ac:dyDescent="0.15">
      <c r="A219" s="3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9"/>
    </row>
    <row r="220" spans="1:27" ht="15.75" customHeight="1" x14ac:dyDescent="0.15">
      <c r="A220" s="3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9"/>
    </row>
    <row r="221" spans="1:27" ht="15.75" customHeight="1" x14ac:dyDescent="0.15">
      <c r="A221" s="3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9"/>
    </row>
    <row r="222" spans="1:27" ht="15.75" customHeight="1" x14ac:dyDescent="0.15">
      <c r="A222" s="3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9"/>
    </row>
    <row r="223" spans="1:27" ht="15.75" customHeight="1" x14ac:dyDescent="0.15">
      <c r="A223" s="3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9"/>
    </row>
    <row r="224" spans="1:27" ht="15.75" customHeight="1" x14ac:dyDescent="0.15">
      <c r="A224" s="3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9"/>
    </row>
    <row r="225" spans="1:27" ht="15.75" customHeight="1" x14ac:dyDescent="0.15">
      <c r="A225" s="3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9"/>
    </row>
    <row r="226" spans="1:27" ht="15.75" customHeight="1" x14ac:dyDescent="0.15">
      <c r="A226" s="3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9"/>
    </row>
    <row r="227" spans="1:27" ht="15.75" customHeight="1" x14ac:dyDescent="0.15">
      <c r="A227" s="3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9"/>
    </row>
    <row r="228" spans="1:27" ht="15.75" customHeight="1" x14ac:dyDescent="0.15">
      <c r="A228" s="3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9"/>
    </row>
    <row r="229" spans="1:27" ht="15.75" customHeight="1" x14ac:dyDescent="0.15">
      <c r="A229" s="39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9"/>
    </row>
    <row r="230" spans="1:27" ht="15.75" customHeight="1" x14ac:dyDescent="0.15">
      <c r="A230" s="39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9"/>
    </row>
    <row r="231" spans="1:27" ht="15.75" customHeight="1" x14ac:dyDescent="0.15">
      <c r="A231" s="39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9"/>
    </row>
    <row r="232" spans="1:27" ht="15.75" customHeight="1" x14ac:dyDescent="0.15">
      <c r="A232" s="39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9"/>
    </row>
    <row r="233" spans="1:27" ht="15.75" customHeight="1" x14ac:dyDescent="0.15">
      <c r="A233" s="39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9"/>
    </row>
    <row r="234" spans="1:27" ht="15.75" customHeight="1" x14ac:dyDescent="0.15">
      <c r="A234" s="39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9"/>
    </row>
    <row r="235" spans="1:27" ht="15.75" customHeight="1" x14ac:dyDescent="0.15">
      <c r="A235" s="39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9"/>
    </row>
    <row r="236" spans="1:27" ht="15.75" customHeight="1" x14ac:dyDescent="0.15">
      <c r="A236" s="39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9"/>
    </row>
    <row r="237" spans="1:27" ht="15.75" customHeight="1" x14ac:dyDescent="0.15">
      <c r="A237" s="39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9"/>
    </row>
    <row r="238" spans="1:27" ht="15.75" customHeight="1" x14ac:dyDescent="0.15">
      <c r="A238" s="39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9"/>
    </row>
    <row r="239" spans="1:27" ht="15.75" customHeight="1" x14ac:dyDescent="0.15">
      <c r="A239" s="39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9"/>
    </row>
    <row r="240" spans="1:27" ht="15.75" customHeight="1" x14ac:dyDescent="0.15">
      <c r="A240" s="39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9"/>
    </row>
    <row r="241" spans="1:27" ht="15.75" customHeight="1" x14ac:dyDescent="0.15">
      <c r="A241" s="39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9"/>
    </row>
    <row r="242" spans="1:27" ht="15.75" customHeight="1" x14ac:dyDescent="0.15">
      <c r="A242" s="39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9"/>
    </row>
    <row r="243" spans="1:27" ht="15.75" customHeight="1" x14ac:dyDescent="0.15">
      <c r="A243" s="39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9"/>
    </row>
    <row r="244" spans="1:27" ht="15.75" customHeight="1" x14ac:dyDescent="0.15">
      <c r="A244" s="39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9"/>
    </row>
    <row r="245" spans="1:27" ht="15.75" customHeight="1" x14ac:dyDescent="0.15">
      <c r="A245" s="39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9"/>
    </row>
    <row r="246" spans="1:27" ht="15.75" customHeight="1" x14ac:dyDescent="0.15">
      <c r="A246" s="3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9"/>
    </row>
    <row r="247" spans="1:27" ht="15.75" customHeight="1" x14ac:dyDescent="0.15">
      <c r="A247" s="39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9"/>
    </row>
    <row r="248" spans="1:27" ht="15.75" customHeight="1" x14ac:dyDescent="0.15">
      <c r="A248" s="39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9"/>
    </row>
    <row r="249" spans="1:27" ht="15.75" customHeight="1" x14ac:dyDescent="0.15">
      <c r="A249" s="39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9"/>
    </row>
    <row r="250" spans="1:27" ht="15.75" customHeight="1" x14ac:dyDescent="0.15">
      <c r="A250" s="39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9"/>
    </row>
    <row r="251" spans="1:27" ht="15.75" customHeight="1" x14ac:dyDescent="0.15">
      <c r="A251" s="39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9"/>
    </row>
    <row r="252" spans="1:27" ht="15.75" customHeight="1" x14ac:dyDescent="0.15">
      <c r="A252" s="39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9"/>
    </row>
    <row r="253" spans="1:27" ht="15.75" customHeight="1" x14ac:dyDescent="0.15">
      <c r="A253" s="39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9"/>
    </row>
    <row r="254" spans="1:27" ht="15.75" customHeight="1" x14ac:dyDescent="0.15">
      <c r="A254" s="39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9"/>
    </row>
    <row r="255" spans="1:27" ht="15.75" customHeight="1" x14ac:dyDescent="0.15">
      <c r="A255" s="39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9"/>
    </row>
    <row r="256" spans="1:27" ht="15.75" customHeight="1" x14ac:dyDescent="0.15">
      <c r="A256" s="39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9"/>
    </row>
    <row r="257" spans="1:27" ht="15.75" customHeight="1" x14ac:dyDescent="0.15">
      <c r="A257" s="39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9"/>
    </row>
    <row r="258" spans="1:27" ht="15.75" customHeight="1" x14ac:dyDescent="0.1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1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1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1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1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1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1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1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1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1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1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1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1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1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1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1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1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1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1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1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1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1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1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1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1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1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1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1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1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1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1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1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1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1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1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1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1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1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1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1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1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1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1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1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1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1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1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1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1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1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1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1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1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1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1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1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1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1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1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1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1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1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1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1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1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1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1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1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1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1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1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1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1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1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1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1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1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1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1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1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1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1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1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1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1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1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1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1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1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1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1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1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1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1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1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1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1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1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1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1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1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1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1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1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1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1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1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1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1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1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1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1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1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1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1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1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1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1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1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1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1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1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1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1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1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1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1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1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1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1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1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1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1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1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1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1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1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1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1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1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1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1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1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1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1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1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1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1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1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1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1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1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1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1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1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1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1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1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1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1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1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1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1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1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1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1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1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1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1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1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1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1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1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1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1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1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1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1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1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1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1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1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1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1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1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1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1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1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1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1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1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1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1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1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1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1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1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1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1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1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1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1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1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1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1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1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1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1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1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1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1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1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1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1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1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1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1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1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1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1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1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1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1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1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1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1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1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1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1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1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1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1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1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1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1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1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1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1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1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1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1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1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1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1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1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1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1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1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1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1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1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1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1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1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1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1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1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1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1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1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1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1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1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1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1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1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1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1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1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1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1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1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1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1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1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1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1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1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1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1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1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1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1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1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1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1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1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1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1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1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1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1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1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1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1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1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1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1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1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1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1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1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1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1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1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1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1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1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1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1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1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1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1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1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1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1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1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1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1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1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1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1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1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1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1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1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1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1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1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1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1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1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1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1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1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1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1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1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1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1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1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1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1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1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1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1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1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1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1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1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1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1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1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1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1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1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1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1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1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1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1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1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1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1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1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1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1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1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1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1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1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1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1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1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1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1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1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1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1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1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1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1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1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1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1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1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1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1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1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1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1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1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1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1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1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1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1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1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1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1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1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1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1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1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1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1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1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1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1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1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1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1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1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1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1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1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1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1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1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1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1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1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1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1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1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1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1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1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1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1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1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1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1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1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1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1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1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1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1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1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1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1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1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1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1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1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1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1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1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1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1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1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1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1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1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1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1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1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1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1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1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1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1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1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1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1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1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1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1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1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1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1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1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1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1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1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1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1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1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1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1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1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1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1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1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1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1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1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1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1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1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1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1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1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1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1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1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1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1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1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1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1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1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1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1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1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1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1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1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1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1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1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1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1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1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1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1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1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1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1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1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1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1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1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1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1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1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1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1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1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1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1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1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1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1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1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1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1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1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1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1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1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1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1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1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1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1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1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1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1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1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1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1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1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1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1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1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1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1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1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1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1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1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1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1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1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1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1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1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1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1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1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1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1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1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1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1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1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1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1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1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1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1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1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1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1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1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1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1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1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1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1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1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1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1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1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1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1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1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1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1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1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1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1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1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1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1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1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1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1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1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1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1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1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1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1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1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1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1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1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1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1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1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1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1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1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1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1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1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1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1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1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1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1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1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1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1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1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1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1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1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1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1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1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1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1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1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1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1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1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1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1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1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1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1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1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1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1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1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1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1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1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1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1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1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1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1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1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1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1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1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1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1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1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1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1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1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1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1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1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1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1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1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1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1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1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1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1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1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1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1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1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1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1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1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1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1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1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1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1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1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1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1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1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1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1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1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1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1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1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1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1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1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1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1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1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1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1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1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1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1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1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1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1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1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1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1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1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1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1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1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1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1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1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1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1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1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1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1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1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1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1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1:27" ht="15.75" customHeight="1" x14ac:dyDescent="0.1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1:27" ht="15.75" customHeight="1" x14ac:dyDescent="0.15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  <row r="1002" spans="1:27" ht="15.75" customHeight="1" x14ac:dyDescent="0.15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</row>
    <row r="1003" spans="1:27" ht="15.75" customHeight="1" x14ac:dyDescent="0.15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</row>
    <row r="1004" spans="1:27" ht="15.75" customHeight="1" x14ac:dyDescent="0.15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</row>
    <row r="1005" spans="1:27" ht="15.75" customHeight="1" x14ac:dyDescent="0.15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</row>
    <row r="1006" spans="1:27" ht="15.75" customHeight="1" x14ac:dyDescent="0.15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</row>
  </sheetData>
  <mergeCells count="10">
    <mergeCell ref="A51:D52"/>
    <mergeCell ref="A56:D57"/>
    <mergeCell ref="A1:B5"/>
    <mergeCell ref="A10:D12"/>
    <mergeCell ref="E10:R10"/>
    <mergeCell ref="E11:R12"/>
    <mergeCell ref="A31:D32"/>
    <mergeCell ref="E39:R39"/>
    <mergeCell ref="E40:R41"/>
    <mergeCell ref="A39:D41"/>
  </mergeCells>
  <hyperlinks>
    <hyperlink ref="A14" r:id="rId1" xr:uid="{00000000-0004-0000-0200-000000000000}"/>
    <hyperlink ref="A15" r:id="rId2" xr:uid="{00000000-0004-0000-0200-000001000000}"/>
    <hyperlink ref="A16" r:id="rId3" xr:uid="{00000000-0004-0000-0200-000002000000}"/>
    <hyperlink ref="A17" r:id="rId4" xr:uid="{00000000-0004-0000-0200-000003000000}"/>
    <hyperlink ref="A18" r:id="rId5" xr:uid="{00000000-0004-0000-0200-000004000000}"/>
    <hyperlink ref="A19" r:id="rId6" xr:uid="{00000000-0004-0000-0200-000005000000}"/>
    <hyperlink ref="A20" r:id="rId7" xr:uid="{00000000-0004-0000-0200-000006000000}"/>
    <hyperlink ref="A21" r:id="rId8" xr:uid="{00000000-0004-0000-0200-000007000000}"/>
    <hyperlink ref="A22" r:id="rId9" xr:uid="{00000000-0004-0000-0200-000008000000}"/>
    <hyperlink ref="A23" r:id="rId10" xr:uid="{00000000-0004-0000-0200-000009000000}"/>
    <hyperlink ref="A24" r:id="rId11" xr:uid="{00000000-0004-0000-0200-00000A000000}"/>
    <hyperlink ref="A25" r:id="rId12" xr:uid="{00000000-0004-0000-0200-00000B000000}"/>
    <hyperlink ref="A26" r:id="rId13" xr:uid="{00000000-0004-0000-0200-00000C000000}"/>
    <hyperlink ref="A27" r:id="rId14" xr:uid="{00000000-0004-0000-0200-00000D000000}"/>
    <hyperlink ref="A28" r:id="rId15" xr:uid="{00000000-0004-0000-0200-00000E000000}"/>
    <hyperlink ref="A29" r:id="rId16" xr:uid="{00000000-0004-0000-0200-00000F000000}"/>
    <hyperlink ref="A43" r:id="rId17" xr:uid="{00000000-0004-0000-0200-000010000000}"/>
    <hyperlink ref="A44" r:id="rId18" xr:uid="{00000000-0004-0000-0200-000011000000}"/>
    <hyperlink ref="A45" r:id="rId19" xr:uid="{00000000-0004-0000-0200-000012000000}"/>
    <hyperlink ref="A46" r:id="rId20" xr:uid="{00000000-0004-0000-0200-000013000000}"/>
    <hyperlink ref="A47" r:id="rId21" xr:uid="{00000000-0004-0000-0200-000014000000}"/>
    <hyperlink ref="A48" r:id="rId22" xr:uid="{00000000-0004-0000-0200-000015000000}"/>
    <hyperlink ref="A49" r:id="rId23" xr:uid="{00000000-0004-0000-0200-000016000000}"/>
    <hyperlink ref="A50" r:id="rId24" xr:uid="{00000000-0004-0000-0200-000017000000}"/>
  </hyperlinks>
  <pageMargins left="0.75" right="0.75" top="1" bottom="1" header="0" footer="0"/>
  <pageSetup orientation="landscape"/>
  <headerFooter>
    <oddFooter>&amp;C000000000000000000000000000000000000&amp;P</oddFooter>
  </headerFooter>
  <drawing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/>
  </sheetViews>
  <sheetFormatPr baseColWidth="10" defaultColWidth="12.6640625" defaultRowHeight="15" customHeight="1" x14ac:dyDescent="0.15"/>
  <cols>
    <col min="1" max="1" width="40.33203125" customWidth="1"/>
    <col min="2" max="14" width="10.6640625" customWidth="1"/>
    <col min="15" max="26" width="14.5" customWidth="1"/>
  </cols>
  <sheetData>
    <row r="1" spans="1:26" ht="18.75" customHeight="1" x14ac:dyDescent="0.15">
      <c r="A1" s="835" t="s">
        <v>642</v>
      </c>
      <c r="B1" s="836"/>
      <c r="C1" s="836"/>
      <c r="D1" s="819"/>
      <c r="E1" s="619"/>
      <c r="F1" s="619"/>
      <c r="G1" s="619"/>
      <c r="H1" s="619"/>
      <c r="I1" s="619"/>
      <c r="J1" s="619"/>
      <c r="K1" s="619"/>
      <c r="L1" s="619"/>
      <c r="M1" s="619"/>
      <c r="N1" s="620"/>
      <c r="O1" s="621"/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spans="1:26" ht="55.5" customHeight="1" x14ac:dyDescent="0.2">
      <c r="A2" s="820"/>
      <c r="B2" s="744"/>
      <c r="C2" s="744"/>
      <c r="D2" s="821"/>
      <c r="E2" s="839"/>
      <c r="F2" s="763"/>
      <c r="G2" s="763"/>
      <c r="H2" s="763"/>
      <c r="I2" s="763"/>
      <c r="J2" s="763"/>
      <c r="K2" s="763"/>
      <c r="L2" s="840"/>
      <c r="M2" s="693"/>
      <c r="N2" s="694"/>
      <c r="O2" s="39"/>
      <c r="P2" s="7"/>
      <c r="Q2" s="7"/>
      <c r="R2" s="7"/>
      <c r="S2" s="7"/>
      <c r="T2" s="7"/>
      <c r="U2" s="7"/>
      <c r="V2" s="7"/>
      <c r="W2" s="7"/>
      <c r="X2" s="7"/>
      <c r="Y2" s="7"/>
      <c r="Z2" s="9"/>
    </row>
    <row r="3" spans="1:26" ht="51" customHeight="1" x14ac:dyDescent="0.2">
      <c r="A3" s="820"/>
      <c r="B3" s="744"/>
      <c r="C3" s="744"/>
      <c r="D3" s="821"/>
      <c r="E3" s="7"/>
      <c r="F3" s="7"/>
      <c r="G3" s="7"/>
      <c r="H3" s="7"/>
      <c r="I3" s="7"/>
      <c r="J3" s="7"/>
      <c r="K3" s="7"/>
      <c r="L3" s="7"/>
      <c r="M3" s="693"/>
      <c r="N3" s="694"/>
      <c r="O3" s="39"/>
      <c r="P3" s="7"/>
      <c r="Q3" s="7"/>
      <c r="R3" s="7"/>
      <c r="S3" s="7"/>
      <c r="T3" s="7"/>
      <c r="U3" s="7"/>
      <c r="V3" s="7"/>
      <c r="W3" s="7"/>
      <c r="X3" s="7"/>
      <c r="Y3" s="7"/>
      <c r="Z3" s="9"/>
    </row>
    <row r="4" spans="1:26" ht="57.75" customHeight="1" x14ac:dyDescent="0.2">
      <c r="A4" s="820"/>
      <c r="B4" s="744"/>
      <c r="C4" s="744"/>
      <c r="D4" s="821"/>
      <c r="E4" s="7"/>
      <c r="F4" s="7"/>
      <c r="G4" s="7"/>
      <c r="H4" s="7"/>
      <c r="I4" s="7"/>
      <c r="J4" s="7"/>
      <c r="K4" s="7"/>
      <c r="L4" s="7"/>
      <c r="M4" s="693"/>
      <c r="N4" s="694"/>
      <c r="O4" s="39"/>
      <c r="P4" s="7"/>
      <c r="Q4" s="7"/>
      <c r="R4" s="7"/>
      <c r="S4" s="7"/>
      <c r="T4" s="7"/>
      <c r="U4" s="7"/>
      <c r="V4" s="7"/>
      <c r="W4" s="7"/>
      <c r="X4" s="7"/>
      <c r="Y4" s="7"/>
      <c r="Z4" s="9"/>
    </row>
    <row r="5" spans="1:26" ht="95.25" customHeight="1" x14ac:dyDescent="0.2">
      <c r="A5" s="837"/>
      <c r="B5" s="739"/>
      <c r="C5" s="739"/>
      <c r="D5" s="838"/>
      <c r="E5" s="14"/>
      <c r="F5" s="695"/>
      <c r="G5" s="696" t="s">
        <v>698</v>
      </c>
      <c r="H5" s="14"/>
      <c r="I5" s="14"/>
      <c r="J5" s="14"/>
      <c r="K5" s="14"/>
      <c r="L5" s="14"/>
      <c r="M5" s="697"/>
      <c r="N5" s="698"/>
      <c r="O5" s="39"/>
      <c r="P5" s="7"/>
      <c r="Q5" s="7"/>
      <c r="R5" s="7"/>
      <c r="S5" s="7"/>
      <c r="T5" s="7"/>
      <c r="U5" s="7"/>
      <c r="V5" s="7"/>
      <c r="W5" s="7"/>
      <c r="X5" s="7"/>
      <c r="Y5" s="7"/>
      <c r="Z5" s="9"/>
    </row>
    <row r="6" spans="1:26" ht="24.75" customHeight="1" x14ac:dyDescent="0.15">
      <c r="A6" s="741" t="s">
        <v>699</v>
      </c>
      <c r="B6" s="735"/>
      <c r="C6" s="735"/>
      <c r="D6" s="735"/>
      <c r="E6" s="735"/>
      <c r="F6" s="735"/>
      <c r="G6" s="735"/>
      <c r="H6" s="735"/>
      <c r="I6" s="735"/>
      <c r="J6" s="735"/>
      <c r="K6" s="735"/>
      <c r="L6" s="735"/>
      <c r="M6" s="735"/>
      <c r="N6" s="825"/>
      <c r="O6" s="624"/>
      <c r="P6" s="7"/>
      <c r="Q6" s="7"/>
      <c r="R6" s="7"/>
      <c r="S6" s="7"/>
      <c r="T6" s="7"/>
      <c r="U6" s="7"/>
      <c r="V6" s="7"/>
      <c r="W6" s="7"/>
      <c r="X6" s="7"/>
      <c r="Y6" s="7"/>
      <c r="Z6" s="9"/>
    </row>
    <row r="7" spans="1:26" ht="24.75" customHeight="1" x14ac:dyDescent="0.15">
      <c r="A7" s="841" t="s">
        <v>700</v>
      </c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3"/>
      <c r="O7" s="624"/>
      <c r="P7" s="7"/>
      <c r="Q7" s="7"/>
      <c r="R7" s="7"/>
      <c r="S7" s="7"/>
      <c r="T7" s="7"/>
      <c r="U7" s="7"/>
      <c r="V7" s="7"/>
      <c r="W7" s="7"/>
      <c r="X7" s="7"/>
      <c r="Y7" s="7"/>
      <c r="Z7" s="9"/>
    </row>
    <row r="8" spans="1:26" ht="24.75" customHeight="1" x14ac:dyDescent="0.2">
      <c r="A8" s="699"/>
      <c r="B8" s="700">
        <v>20</v>
      </c>
      <c r="C8" s="700">
        <v>30</v>
      </c>
      <c r="D8" s="700">
        <v>40</v>
      </c>
      <c r="E8" s="700">
        <v>50</v>
      </c>
      <c r="F8" s="700">
        <v>60</v>
      </c>
      <c r="G8" s="700">
        <v>70</v>
      </c>
      <c r="H8" s="700">
        <v>80</v>
      </c>
      <c r="I8" s="700">
        <v>90</v>
      </c>
      <c r="J8" s="700">
        <v>100</v>
      </c>
      <c r="K8" s="700">
        <v>120</v>
      </c>
      <c r="L8" s="700">
        <v>140</v>
      </c>
      <c r="M8" s="700">
        <v>160</v>
      </c>
      <c r="N8" s="701">
        <v>180</v>
      </c>
      <c r="O8" s="16"/>
      <c r="P8" s="7"/>
      <c r="Q8" s="7"/>
      <c r="R8" s="7"/>
      <c r="S8" s="7"/>
      <c r="T8" s="7"/>
      <c r="U8" s="7"/>
      <c r="V8" s="7"/>
      <c r="W8" s="7"/>
      <c r="X8" s="7"/>
      <c r="Y8" s="7"/>
      <c r="Z8" s="9"/>
    </row>
    <row r="9" spans="1:26" ht="24.75" customHeight="1" x14ac:dyDescent="0.15">
      <c r="A9" s="702" t="s">
        <v>701</v>
      </c>
      <c r="B9" s="703" t="s">
        <v>702</v>
      </c>
      <c r="C9" s="703" t="s">
        <v>703</v>
      </c>
      <c r="D9" s="704">
        <v>0.32</v>
      </c>
      <c r="E9" s="704">
        <v>0.36</v>
      </c>
      <c r="F9" s="704">
        <v>0.42</v>
      </c>
      <c r="G9" s="703" t="s">
        <v>704</v>
      </c>
      <c r="H9" s="704">
        <v>0.54</v>
      </c>
      <c r="I9" s="703" t="s">
        <v>705</v>
      </c>
      <c r="J9" s="704">
        <v>0.68</v>
      </c>
      <c r="K9" s="704">
        <v>0.86</v>
      </c>
      <c r="L9" s="704">
        <v>1.3</v>
      </c>
      <c r="M9" s="704">
        <v>1.54</v>
      </c>
      <c r="N9" s="705">
        <v>2.08</v>
      </c>
      <c r="O9" s="16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1:26" ht="24.75" customHeight="1" x14ac:dyDescent="0.15">
      <c r="A10" s="702" t="s">
        <v>706</v>
      </c>
      <c r="B10" s="703" t="s">
        <v>702</v>
      </c>
      <c r="C10" s="703" t="s">
        <v>702</v>
      </c>
      <c r="D10" s="704">
        <v>0.34</v>
      </c>
      <c r="E10" s="704">
        <v>0.4</v>
      </c>
      <c r="F10" s="704">
        <v>0.6</v>
      </c>
      <c r="G10" s="704">
        <v>0.7</v>
      </c>
      <c r="H10" s="704">
        <v>0.75</v>
      </c>
      <c r="I10" s="703" t="s">
        <v>702</v>
      </c>
      <c r="J10" s="704">
        <v>0.9</v>
      </c>
      <c r="K10" s="704">
        <v>1.08</v>
      </c>
      <c r="L10" s="703" t="s">
        <v>702</v>
      </c>
      <c r="M10" s="703" t="s">
        <v>702</v>
      </c>
      <c r="N10" s="706" t="s">
        <v>702</v>
      </c>
      <c r="O10" s="16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1:26" ht="24.75" customHeight="1" x14ac:dyDescent="0.15">
      <c r="A11" s="702" t="s">
        <v>707</v>
      </c>
      <c r="B11" s="704">
        <v>0.04</v>
      </c>
      <c r="C11" s="704">
        <v>0.05</v>
      </c>
      <c r="D11" s="704">
        <v>0.06</v>
      </c>
      <c r="E11" s="704">
        <v>7.0000000000000007E-2</v>
      </c>
      <c r="F11" s="703" t="s">
        <v>708</v>
      </c>
      <c r="G11" s="703" t="s">
        <v>709</v>
      </c>
      <c r="H11" s="703" t="s">
        <v>710</v>
      </c>
      <c r="I11" s="703" t="s">
        <v>702</v>
      </c>
      <c r="J11" s="703" t="s">
        <v>702</v>
      </c>
      <c r="K11" s="703" t="s">
        <v>702</v>
      </c>
      <c r="L11" s="703" t="s">
        <v>702</v>
      </c>
      <c r="M11" s="703" t="s">
        <v>702</v>
      </c>
      <c r="N11" s="706" t="s">
        <v>702</v>
      </c>
      <c r="O11" s="16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1:26" ht="24.75" customHeight="1" x14ac:dyDescent="0.15">
      <c r="A12" s="702" t="s">
        <v>711</v>
      </c>
      <c r="B12" s="703" t="s">
        <v>702</v>
      </c>
      <c r="C12" s="704">
        <v>7.0000000000000007E-2</v>
      </c>
      <c r="D12" s="704">
        <v>0.09</v>
      </c>
      <c r="E12" s="704">
        <v>0.11</v>
      </c>
      <c r="F12" s="704">
        <v>0.13</v>
      </c>
      <c r="G12" s="704">
        <v>0.15</v>
      </c>
      <c r="H12" s="704">
        <v>0.18</v>
      </c>
      <c r="I12" s="704">
        <v>0.21</v>
      </c>
      <c r="J12" s="704">
        <v>0.24</v>
      </c>
      <c r="K12" s="704">
        <v>0.28999999999999998</v>
      </c>
      <c r="L12" s="703" t="s">
        <v>702</v>
      </c>
      <c r="M12" s="703" t="s">
        <v>702</v>
      </c>
      <c r="N12" s="706" t="s">
        <v>702</v>
      </c>
      <c r="O12" s="16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1:26" ht="24.75" customHeight="1" x14ac:dyDescent="0.15">
      <c r="A13" s="702" t="s">
        <v>712</v>
      </c>
      <c r="B13" s="703" t="s">
        <v>702</v>
      </c>
      <c r="C13" s="704">
        <v>0.11</v>
      </c>
      <c r="D13" s="704">
        <v>0.14000000000000001</v>
      </c>
      <c r="E13" s="704">
        <v>0.16</v>
      </c>
      <c r="F13" s="704">
        <v>0.19</v>
      </c>
      <c r="G13" s="704">
        <v>0.22</v>
      </c>
      <c r="H13" s="704">
        <v>0.26</v>
      </c>
      <c r="I13" s="704">
        <v>0.28999999999999998</v>
      </c>
      <c r="J13" s="704">
        <v>0.33</v>
      </c>
      <c r="K13" s="704">
        <v>0.41</v>
      </c>
      <c r="L13" s="703" t="s">
        <v>713</v>
      </c>
      <c r="M13" s="703" t="s">
        <v>714</v>
      </c>
      <c r="N13" s="706" t="s">
        <v>715</v>
      </c>
      <c r="O13" s="16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1:26" ht="24.75" customHeight="1" x14ac:dyDescent="0.15">
      <c r="A14" s="702" t="s">
        <v>716</v>
      </c>
      <c r="B14" s="703" t="s">
        <v>702</v>
      </c>
      <c r="C14" s="704">
        <v>0.16</v>
      </c>
      <c r="D14" s="703" t="s">
        <v>702</v>
      </c>
      <c r="E14" s="703" t="s">
        <v>702</v>
      </c>
      <c r="F14" s="703" t="s">
        <v>702</v>
      </c>
      <c r="G14" s="703" t="s">
        <v>702</v>
      </c>
      <c r="H14" s="703" t="s">
        <v>702</v>
      </c>
      <c r="I14" s="703" t="s">
        <v>702</v>
      </c>
      <c r="J14" s="703" t="s">
        <v>702</v>
      </c>
      <c r="K14" s="703" t="s">
        <v>702</v>
      </c>
      <c r="L14" s="703" t="s">
        <v>702</v>
      </c>
      <c r="M14" s="703" t="s">
        <v>702</v>
      </c>
      <c r="N14" s="706" t="s">
        <v>702</v>
      </c>
      <c r="O14" s="16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1:26" ht="24.75" customHeight="1" x14ac:dyDescent="0.15">
      <c r="A15" s="702" t="s">
        <v>717</v>
      </c>
      <c r="B15" s="703" t="s">
        <v>702</v>
      </c>
      <c r="C15" s="704">
        <v>0.4</v>
      </c>
      <c r="D15" s="703" t="s">
        <v>702</v>
      </c>
      <c r="E15" s="703" t="s">
        <v>702</v>
      </c>
      <c r="F15" s="703" t="s">
        <v>702</v>
      </c>
      <c r="G15" s="703" t="s">
        <v>702</v>
      </c>
      <c r="H15" s="703" t="s">
        <v>702</v>
      </c>
      <c r="I15" s="703" t="s">
        <v>702</v>
      </c>
      <c r="J15" s="703" t="s">
        <v>702</v>
      </c>
      <c r="K15" s="703" t="s">
        <v>702</v>
      </c>
      <c r="L15" s="703" t="s">
        <v>702</v>
      </c>
      <c r="M15" s="703" t="s">
        <v>702</v>
      </c>
      <c r="N15" s="706" t="s">
        <v>702</v>
      </c>
      <c r="O15" s="16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1:26" ht="24.75" customHeight="1" x14ac:dyDescent="0.15">
      <c r="A16" s="707"/>
      <c r="B16" s="708"/>
      <c r="C16" s="708"/>
      <c r="D16" s="708"/>
      <c r="E16" s="708"/>
      <c r="F16" s="708"/>
      <c r="G16" s="708"/>
      <c r="H16" s="708"/>
      <c r="I16" s="708"/>
      <c r="J16" s="708"/>
      <c r="K16" s="708"/>
      <c r="L16" s="708"/>
      <c r="M16" s="708"/>
      <c r="N16" s="709"/>
      <c r="O16" s="16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1:26" ht="24.75" customHeight="1" x14ac:dyDescent="0.15">
      <c r="A17" s="710"/>
      <c r="B17" s="711"/>
      <c r="C17" s="712"/>
      <c r="D17" s="712"/>
      <c r="E17" s="712"/>
      <c r="F17" s="712"/>
      <c r="G17" s="712"/>
      <c r="H17" s="711"/>
      <c r="I17" s="711"/>
      <c r="J17" s="711"/>
      <c r="K17" s="711"/>
      <c r="L17" s="711"/>
      <c r="M17" s="711"/>
      <c r="N17" s="713"/>
      <c r="O17" s="16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1:26" ht="24.75" customHeight="1" x14ac:dyDescent="0.15">
      <c r="A18" s="844" t="s">
        <v>718</v>
      </c>
      <c r="B18" s="845"/>
      <c r="C18" s="845"/>
      <c r="D18" s="845"/>
      <c r="E18" s="845"/>
      <c r="F18" s="845"/>
      <c r="G18" s="845"/>
      <c r="H18" s="845"/>
      <c r="I18" s="845"/>
      <c r="J18" s="845"/>
      <c r="K18" s="845"/>
      <c r="L18" s="845"/>
      <c r="M18" s="845"/>
      <c r="N18" s="846"/>
      <c r="O18" s="624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1:26" ht="15" customHeight="1" x14ac:dyDescent="0.15">
      <c r="A19" s="847"/>
      <c r="B19" s="848"/>
      <c r="C19" s="848"/>
      <c r="D19" s="848"/>
      <c r="E19" s="848"/>
      <c r="F19" s="848"/>
      <c r="G19" s="848"/>
      <c r="H19" s="848"/>
      <c r="I19" s="848"/>
      <c r="J19" s="848"/>
      <c r="K19" s="848"/>
      <c r="L19" s="848"/>
      <c r="M19" s="848"/>
      <c r="N19" s="849"/>
      <c r="O19" s="624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1:26" ht="24.75" customHeight="1" x14ac:dyDescent="0.15">
      <c r="A20" s="714"/>
      <c r="B20" s="715">
        <v>20</v>
      </c>
      <c r="C20" s="715">
        <v>30</v>
      </c>
      <c r="D20" s="715">
        <v>40</v>
      </c>
      <c r="E20" s="715">
        <v>50</v>
      </c>
      <c r="F20" s="715">
        <v>60</v>
      </c>
      <c r="G20" s="715">
        <v>70</v>
      </c>
      <c r="H20" s="715">
        <v>80</v>
      </c>
      <c r="I20" s="715">
        <v>90</v>
      </c>
      <c r="J20" s="715">
        <v>100</v>
      </c>
      <c r="K20" s="715">
        <v>120</v>
      </c>
      <c r="L20" s="715">
        <v>140</v>
      </c>
      <c r="M20" s="715">
        <v>160</v>
      </c>
      <c r="N20" s="716">
        <v>180</v>
      </c>
      <c r="O20" s="16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1:26" ht="24.75" customHeight="1" x14ac:dyDescent="0.15">
      <c r="A21" s="702" t="s">
        <v>701</v>
      </c>
      <c r="B21" s="717" t="s">
        <v>702</v>
      </c>
      <c r="C21" s="717" t="s">
        <v>719</v>
      </c>
      <c r="D21" s="718">
        <v>0</v>
      </c>
      <c r="E21" s="718">
        <v>0</v>
      </c>
      <c r="F21" s="718">
        <v>0</v>
      </c>
      <c r="G21" s="717" t="s">
        <v>719</v>
      </c>
      <c r="H21" s="718">
        <v>0</v>
      </c>
      <c r="I21" s="717" t="s">
        <v>719</v>
      </c>
      <c r="J21" s="718">
        <v>0</v>
      </c>
      <c r="K21" s="718">
        <v>0</v>
      </c>
      <c r="L21" s="718">
        <v>0</v>
      </c>
      <c r="M21" s="718">
        <v>0</v>
      </c>
      <c r="N21" s="719">
        <v>0</v>
      </c>
      <c r="O21" s="16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1:26" ht="24.75" customHeight="1" x14ac:dyDescent="0.15">
      <c r="A22" s="702" t="s">
        <v>706</v>
      </c>
      <c r="B22" s="717" t="s">
        <v>702</v>
      </c>
      <c r="C22" s="717" t="s">
        <v>702</v>
      </c>
      <c r="D22" s="718">
        <v>0</v>
      </c>
      <c r="E22" s="718">
        <v>0</v>
      </c>
      <c r="F22" s="718">
        <v>0</v>
      </c>
      <c r="G22" s="718">
        <v>0</v>
      </c>
      <c r="H22" s="718">
        <v>0</v>
      </c>
      <c r="I22" s="717" t="s">
        <v>702</v>
      </c>
      <c r="J22" s="718">
        <v>0</v>
      </c>
      <c r="K22" s="718">
        <v>0</v>
      </c>
      <c r="L22" s="717" t="s">
        <v>702</v>
      </c>
      <c r="M22" s="717" t="s">
        <v>702</v>
      </c>
      <c r="N22" s="720" t="s">
        <v>702</v>
      </c>
      <c r="O22" s="16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1:26" ht="24.75" customHeight="1" x14ac:dyDescent="0.15">
      <c r="A23" s="702" t="s">
        <v>720</v>
      </c>
      <c r="B23" s="718">
        <v>0</v>
      </c>
      <c r="C23" s="718">
        <v>0</v>
      </c>
      <c r="D23" s="718">
        <v>0</v>
      </c>
      <c r="E23" s="718">
        <v>0</v>
      </c>
      <c r="F23" s="717" t="s">
        <v>719</v>
      </c>
      <c r="G23" s="717" t="s">
        <v>719</v>
      </c>
      <c r="H23" s="717" t="s">
        <v>719</v>
      </c>
      <c r="I23" s="717" t="s">
        <v>702</v>
      </c>
      <c r="J23" s="717" t="s">
        <v>702</v>
      </c>
      <c r="K23" s="717" t="s">
        <v>702</v>
      </c>
      <c r="L23" s="717" t="s">
        <v>702</v>
      </c>
      <c r="M23" s="717" t="s">
        <v>702</v>
      </c>
      <c r="N23" s="720" t="s">
        <v>702</v>
      </c>
      <c r="O23" s="16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1:26" ht="24.75" customHeight="1" x14ac:dyDescent="0.15">
      <c r="A24" s="702" t="s">
        <v>711</v>
      </c>
      <c r="B24" s="717" t="s">
        <v>702</v>
      </c>
      <c r="C24" s="718">
        <v>0</v>
      </c>
      <c r="D24" s="718">
        <v>0</v>
      </c>
      <c r="E24" s="718">
        <v>0</v>
      </c>
      <c r="F24" s="718">
        <v>0</v>
      </c>
      <c r="G24" s="718">
        <v>0</v>
      </c>
      <c r="H24" s="718">
        <v>0</v>
      </c>
      <c r="I24" s="718">
        <v>0</v>
      </c>
      <c r="J24" s="718">
        <v>0</v>
      </c>
      <c r="K24" s="718">
        <v>0</v>
      </c>
      <c r="L24" s="717" t="s">
        <v>702</v>
      </c>
      <c r="M24" s="717" t="s">
        <v>702</v>
      </c>
      <c r="N24" s="720" t="s">
        <v>702</v>
      </c>
      <c r="O24" s="16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1:26" ht="24.75" customHeight="1" x14ac:dyDescent="0.15">
      <c r="A25" s="702" t="s">
        <v>721</v>
      </c>
      <c r="B25" s="717" t="s">
        <v>702</v>
      </c>
      <c r="C25" s="718">
        <v>0</v>
      </c>
      <c r="D25" s="718">
        <v>0</v>
      </c>
      <c r="E25" s="718">
        <v>0</v>
      </c>
      <c r="F25" s="718">
        <v>0</v>
      </c>
      <c r="G25" s="718">
        <v>0</v>
      </c>
      <c r="H25" s="718">
        <v>0</v>
      </c>
      <c r="I25" s="718">
        <v>0</v>
      </c>
      <c r="J25" s="718">
        <v>0</v>
      </c>
      <c r="K25" s="718">
        <v>0</v>
      </c>
      <c r="L25" s="717" t="s">
        <v>719</v>
      </c>
      <c r="M25" s="717" t="s">
        <v>719</v>
      </c>
      <c r="N25" s="720" t="s">
        <v>719</v>
      </c>
      <c r="O25" s="16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1:26" ht="24.75" customHeight="1" x14ac:dyDescent="0.15">
      <c r="A26" s="702" t="s">
        <v>716</v>
      </c>
      <c r="B26" s="718">
        <v>0</v>
      </c>
      <c r="C26" s="718">
        <v>0</v>
      </c>
      <c r="D26" s="718">
        <v>0</v>
      </c>
      <c r="E26" s="718">
        <v>0</v>
      </c>
      <c r="F26" s="718">
        <v>0</v>
      </c>
      <c r="G26" s="718">
        <v>0</v>
      </c>
      <c r="H26" s="718">
        <v>0</v>
      </c>
      <c r="I26" s="718">
        <v>0</v>
      </c>
      <c r="J26" s="718">
        <v>0</v>
      </c>
      <c r="K26" s="718">
        <v>0</v>
      </c>
      <c r="L26" s="718">
        <v>0</v>
      </c>
      <c r="M26" s="718">
        <v>0</v>
      </c>
      <c r="N26" s="719">
        <v>0</v>
      </c>
      <c r="O26" s="16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1:26" ht="24.75" customHeight="1" x14ac:dyDescent="0.15">
      <c r="A27" s="702" t="s">
        <v>717</v>
      </c>
      <c r="B27" s="718">
        <v>0</v>
      </c>
      <c r="C27" s="718">
        <v>1</v>
      </c>
      <c r="D27" s="718">
        <v>2</v>
      </c>
      <c r="E27" s="718">
        <v>3</v>
      </c>
      <c r="F27" s="718">
        <v>4</v>
      </c>
      <c r="G27" s="718">
        <v>5</v>
      </c>
      <c r="H27" s="718">
        <v>6</v>
      </c>
      <c r="I27" s="718">
        <v>7</v>
      </c>
      <c r="J27" s="718">
        <v>8</v>
      </c>
      <c r="K27" s="718">
        <v>9</v>
      </c>
      <c r="L27" s="718">
        <v>10</v>
      </c>
      <c r="M27" s="718">
        <v>11</v>
      </c>
      <c r="N27" s="719">
        <v>12</v>
      </c>
      <c r="O27" s="16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1:26" ht="24.75" customHeight="1" x14ac:dyDescent="0.15">
      <c r="A28" s="850" t="s">
        <v>722</v>
      </c>
      <c r="B28" s="829">
        <f>C21*C9+D21*D9+E21*E9+F21*F9+G21*G9+H21*H9+I21*I9+J21*J9+K21*K9+L21*L9+M21*M9+N21*N9+D22*D10+E22*E10+F22*F10+G22*G10+H22*H10+J22*J10+K22*K10+B23*B11+C23*C11+D23*D11+E23*E11+F23*F11+G23*G11+H23*H11+C24*C12+D24*D12+E24*E12+F24*F12+G24*G12+H24*H12+I24*I12+J24*J12+K24*K12+C25*C13+D25*D13+E25*E13+F25*F13+G25*G13+H25*H13+I25*I13+J25*J13+K25*K13+L25*L13+M25*M13+N25*N13+B26*C14+B27*C15</f>
        <v>0</v>
      </c>
      <c r="C28" s="829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32"/>
      <c r="O28" s="624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1:26" ht="15" customHeight="1" x14ac:dyDescent="0.15">
      <c r="A29" s="851"/>
      <c r="B29" s="830"/>
      <c r="C29" s="830"/>
      <c r="D29" s="830"/>
      <c r="E29" s="830"/>
      <c r="F29" s="830"/>
      <c r="G29" s="830"/>
      <c r="H29" s="830"/>
      <c r="I29" s="830"/>
      <c r="J29" s="830"/>
      <c r="K29" s="830"/>
      <c r="L29" s="830"/>
      <c r="M29" s="830"/>
      <c r="N29" s="833"/>
      <c r="O29" s="624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1:26" ht="15" customHeight="1" x14ac:dyDescent="0.15">
      <c r="A30" s="852"/>
      <c r="B30" s="831"/>
      <c r="C30" s="831"/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4"/>
      <c r="O30" s="624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1:26" ht="15.75" customHeight="1" x14ac:dyDescent="0.15">
      <c r="A31" s="721"/>
      <c r="B31" s="619"/>
      <c r="C31" s="619"/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1:26" ht="15.75" customHeight="1" x14ac:dyDescent="0.15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1:26" ht="15.75" customHeight="1" x14ac:dyDescent="0.15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1:26" ht="15.75" customHeight="1" x14ac:dyDescent="0.15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1:26" ht="15.75" customHeight="1" x14ac:dyDescent="0.15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1:26" ht="15.75" customHeight="1" x14ac:dyDescent="0.15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1:26" ht="15.75" customHeight="1" x14ac:dyDescent="0.15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1:26" ht="15.75" customHeight="1" x14ac:dyDescent="0.15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9"/>
    </row>
    <row r="39" spans="1:26" ht="15.75" customHeight="1" x14ac:dyDescent="0.15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9"/>
    </row>
    <row r="40" spans="1:26" ht="15.75" customHeight="1" x14ac:dyDescent="0.15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9"/>
    </row>
    <row r="41" spans="1:26" ht="15.75" customHeight="1" x14ac:dyDescent="0.15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9"/>
    </row>
    <row r="42" spans="1:26" ht="15.75" customHeight="1" x14ac:dyDescent="0.15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9"/>
    </row>
    <row r="43" spans="1:26" ht="15.75" customHeight="1" x14ac:dyDescent="0.15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9"/>
    </row>
    <row r="44" spans="1:26" ht="15.75" customHeight="1" x14ac:dyDescent="0.15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9"/>
    </row>
    <row r="45" spans="1:26" ht="15.75" customHeight="1" x14ac:dyDescent="0.15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9"/>
    </row>
    <row r="46" spans="1:26" ht="15.75" customHeight="1" x14ac:dyDescent="0.15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1:26" ht="15.75" customHeight="1" x14ac:dyDescent="0.15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1:26" ht="15.75" customHeight="1" x14ac:dyDescent="0.15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1:26" ht="15.75" customHeight="1" x14ac:dyDescent="0.15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1:26" ht="15.75" customHeight="1" x14ac:dyDescent="0.15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1:26" ht="15.75" customHeight="1" x14ac:dyDescent="0.15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1:26" ht="15.75" customHeight="1" x14ac:dyDescent="0.15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1:26" ht="15.75" customHeight="1" x14ac:dyDescent="0.15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1:26" ht="15.75" customHeight="1" x14ac:dyDescent="0.15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1:26" ht="15.75" customHeight="1" x14ac:dyDescent="0.15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1:26" ht="15.75" customHeight="1" x14ac:dyDescent="0.15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1:26" ht="15.75" customHeight="1" x14ac:dyDescent="0.15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1:26" ht="15.75" customHeight="1" x14ac:dyDescent="0.15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1:26" ht="15.75" customHeight="1" x14ac:dyDescent="0.15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1:26" ht="15.75" customHeight="1" x14ac:dyDescent="0.15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1:26" ht="15.75" customHeight="1" x14ac:dyDescent="0.15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1:26" ht="15.75" customHeight="1" x14ac:dyDescent="0.15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1:26" ht="15.75" customHeight="1" x14ac:dyDescent="0.15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1:26" ht="15.75" customHeight="1" x14ac:dyDescent="0.15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1:26" ht="15.75" customHeight="1" x14ac:dyDescent="0.15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1:26" ht="15.75" customHeight="1" x14ac:dyDescent="0.15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1:26" ht="15.75" customHeight="1" x14ac:dyDescent="0.15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1:26" ht="15.75" customHeight="1" x14ac:dyDescent="0.15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1:26" ht="15.75" customHeight="1" x14ac:dyDescent="0.15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1:26" ht="15.75" customHeight="1" x14ac:dyDescent="0.15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1:26" ht="15.75" customHeight="1" x14ac:dyDescent="0.15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1:26" ht="15.75" customHeight="1" x14ac:dyDescent="0.15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1:26" ht="15.75" customHeight="1" x14ac:dyDescent="0.15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1:26" ht="15.75" customHeight="1" x14ac:dyDescent="0.15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1:26" ht="15.75" customHeight="1" x14ac:dyDescent="0.15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9"/>
    </row>
    <row r="76" spans="1:26" ht="15.75" customHeight="1" x14ac:dyDescent="0.15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9"/>
    </row>
    <row r="77" spans="1:26" ht="15.75" customHeight="1" x14ac:dyDescent="0.15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9"/>
    </row>
    <row r="78" spans="1:26" ht="15.75" customHeight="1" x14ac:dyDescent="0.15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9"/>
    </row>
    <row r="79" spans="1:26" ht="15.75" customHeight="1" x14ac:dyDescent="0.15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9"/>
    </row>
    <row r="80" spans="1:26" ht="15.75" customHeight="1" x14ac:dyDescent="0.15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9"/>
    </row>
    <row r="81" spans="1:26" ht="15.75" customHeight="1" x14ac:dyDescent="0.15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9"/>
    </row>
    <row r="82" spans="1:26" ht="15.75" customHeight="1" x14ac:dyDescent="0.15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9"/>
    </row>
    <row r="83" spans="1:26" ht="15.75" customHeight="1" x14ac:dyDescent="0.15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9"/>
    </row>
    <row r="84" spans="1:26" ht="15.75" customHeight="1" x14ac:dyDescent="0.15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9"/>
    </row>
    <row r="85" spans="1:26" ht="15.75" customHeight="1" x14ac:dyDescent="0.15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9"/>
    </row>
    <row r="86" spans="1:26" ht="15.75" customHeight="1" x14ac:dyDescent="0.15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9"/>
    </row>
    <row r="87" spans="1:26" ht="15.75" customHeight="1" x14ac:dyDescent="0.15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9"/>
    </row>
    <row r="88" spans="1:26" ht="15.75" customHeight="1" x14ac:dyDescent="0.15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9"/>
    </row>
    <row r="89" spans="1:26" ht="15.75" customHeight="1" x14ac:dyDescent="0.15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9"/>
    </row>
    <row r="90" spans="1:26" ht="15.75" customHeight="1" x14ac:dyDescent="0.15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9"/>
    </row>
    <row r="91" spans="1:26" ht="15.75" customHeight="1" x14ac:dyDescent="0.15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9"/>
    </row>
    <row r="92" spans="1:26" ht="15.75" customHeight="1" x14ac:dyDescent="0.15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9"/>
    </row>
    <row r="93" spans="1:26" ht="15.75" customHeight="1" x14ac:dyDescent="0.15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9"/>
    </row>
    <row r="94" spans="1:26" ht="15.75" customHeight="1" x14ac:dyDescent="0.15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9"/>
    </row>
    <row r="95" spans="1:26" ht="15.75" customHeight="1" x14ac:dyDescent="0.15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9"/>
    </row>
    <row r="96" spans="1:26" ht="15.75" customHeight="1" x14ac:dyDescent="0.15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9"/>
    </row>
    <row r="97" spans="1:26" ht="15.75" customHeight="1" x14ac:dyDescent="0.15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9"/>
    </row>
    <row r="98" spans="1:26" ht="15.75" customHeight="1" x14ac:dyDescent="0.15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9"/>
    </row>
    <row r="99" spans="1:26" ht="15.75" customHeight="1" x14ac:dyDescent="0.15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9"/>
    </row>
    <row r="100" spans="1:26" ht="15.75" customHeight="1" x14ac:dyDescent="0.15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9"/>
    </row>
    <row r="101" spans="1:26" ht="15.75" customHeight="1" x14ac:dyDescent="0.15">
      <c r="A101" s="3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9"/>
    </row>
    <row r="102" spans="1:26" ht="15.75" customHeight="1" x14ac:dyDescent="0.15">
      <c r="A102" s="3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9"/>
    </row>
    <row r="103" spans="1:26" ht="15.75" customHeight="1" x14ac:dyDescent="0.15">
      <c r="A103" s="3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9"/>
    </row>
    <row r="104" spans="1:26" ht="15.75" customHeight="1" x14ac:dyDescent="0.15">
      <c r="A104" s="3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9"/>
    </row>
    <row r="105" spans="1:26" ht="15.75" customHeight="1" x14ac:dyDescent="0.15">
      <c r="A105" s="3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9"/>
    </row>
    <row r="106" spans="1:26" ht="15.75" customHeight="1" x14ac:dyDescent="0.15">
      <c r="A106" s="3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9"/>
    </row>
    <row r="107" spans="1:26" ht="15.75" customHeight="1" x14ac:dyDescent="0.15">
      <c r="A107" s="3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9"/>
    </row>
    <row r="108" spans="1:26" ht="15.75" customHeight="1" x14ac:dyDescent="0.15">
      <c r="A108" s="3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9"/>
    </row>
    <row r="109" spans="1:26" ht="15.75" customHeight="1" x14ac:dyDescent="0.15">
      <c r="A109" s="3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9"/>
    </row>
    <row r="110" spans="1:26" ht="15.75" customHeight="1" x14ac:dyDescent="0.15">
      <c r="A110" s="3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9"/>
    </row>
    <row r="111" spans="1:26" ht="15.75" customHeight="1" x14ac:dyDescent="0.15">
      <c r="A111" s="39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9"/>
    </row>
    <row r="112" spans="1:26" ht="15.75" customHeight="1" x14ac:dyDescent="0.15">
      <c r="A112" s="3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9"/>
    </row>
    <row r="113" spans="1:26" ht="15.75" customHeight="1" x14ac:dyDescent="0.15">
      <c r="A113" s="3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9"/>
    </row>
    <row r="114" spans="1:26" ht="15.75" customHeight="1" x14ac:dyDescent="0.15">
      <c r="A114" s="3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9"/>
    </row>
    <row r="115" spans="1:26" ht="15.75" customHeight="1" x14ac:dyDescent="0.15">
      <c r="A115" s="3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9"/>
    </row>
    <row r="116" spans="1:26" ht="15.75" customHeight="1" x14ac:dyDescent="0.15">
      <c r="A116" s="3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9"/>
    </row>
    <row r="117" spans="1:26" ht="15.75" customHeight="1" x14ac:dyDescent="0.15">
      <c r="A117" s="3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9"/>
    </row>
    <row r="118" spans="1:26" ht="15.75" customHeight="1" x14ac:dyDescent="0.15">
      <c r="A118" s="3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9"/>
    </row>
    <row r="119" spans="1:26" ht="15.75" customHeight="1" x14ac:dyDescent="0.15">
      <c r="A119" s="3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9"/>
    </row>
    <row r="120" spans="1:26" ht="15.75" customHeight="1" x14ac:dyDescent="0.15">
      <c r="A120" s="3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9"/>
    </row>
    <row r="121" spans="1:26" ht="15.75" customHeight="1" x14ac:dyDescent="0.15">
      <c r="A121" s="3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9"/>
    </row>
    <row r="122" spans="1:26" ht="15.75" customHeight="1" x14ac:dyDescent="0.15">
      <c r="A122" s="3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9"/>
    </row>
    <row r="123" spans="1:26" ht="15.75" customHeight="1" x14ac:dyDescent="0.15">
      <c r="A123" s="3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9"/>
    </row>
    <row r="124" spans="1:26" ht="15.75" customHeight="1" x14ac:dyDescent="0.15">
      <c r="A124" s="3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9"/>
    </row>
    <row r="125" spans="1:26" ht="15.75" customHeight="1" x14ac:dyDescent="0.15">
      <c r="A125" s="3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9"/>
    </row>
    <row r="126" spans="1:26" ht="15.75" customHeight="1" x14ac:dyDescent="0.15">
      <c r="A126" s="3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9"/>
    </row>
    <row r="127" spans="1:26" ht="15.75" customHeight="1" x14ac:dyDescent="0.15">
      <c r="A127" s="3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9"/>
    </row>
    <row r="128" spans="1:26" ht="15.75" customHeight="1" x14ac:dyDescent="0.15">
      <c r="A128" s="3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9"/>
    </row>
    <row r="129" spans="1:26" ht="15.75" customHeight="1" x14ac:dyDescent="0.15">
      <c r="A129" s="3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9"/>
    </row>
    <row r="130" spans="1:26" ht="15.75" customHeight="1" x14ac:dyDescent="0.15">
      <c r="A130" s="3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9"/>
    </row>
    <row r="131" spans="1:26" ht="15.75" customHeight="1" x14ac:dyDescent="0.15">
      <c r="A131" s="3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9"/>
    </row>
    <row r="132" spans="1:26" ht="15.75" customHeight="1" x14ac:dyDescent="0.15">
      <c r="A132" s="3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9"/>
    </row>
    <row r="133" spans="1:26" ht="15.75" customHeight="1" x14ac:dyDescent="0.15">
      <c r="A133" s="3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9"/>
    </row>
    <row r="134" spans="1:26" ht="15.75" customHeight="1" x14ac:dyDescent="0.15">
      <c r="A134" s="3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9"/>
    </row>
    <row r="135" spans="1:26" ht="15.75" customHeight="1" x14ac:dyDescent="0.15">
      <c r="A135" s="3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9"/>
    </row>
    <row r="136" spans="1:26" ht="15.75" customHeight="1" x14ac:dyDescent="0.15">
      <c r="A136" s="3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9"/>
    </row>
    <row r="137" spans="1:26" ht="15.75" customHeight="1" x14ac:dyDescent="0.15">
      <c r="A137" s="3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9"/>
    </row>
    <row r="138" spans="1:26" ht="15.75" customHeight="1" x14ac:dyDescent="0.15">
      <c r="A138" s="3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9"/>
    </row>
    <row r="139" spans="1:26" ht="15.75" customHeight="1" x14ac:dyDescent="0.15">
      <c r="A139" s="3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9"/>
    </row>
    <row r="140" spans="1:26" ht="15.75" customHeight="1" x14ac:dyDescent="0.15">
      <c r="A140" s="3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9"/>
    </row>
    <row r="141" spans="1:26" ht="15.75" customHeight="1" x14ac:dyDescent="0.15">
      <c r="A141" s="3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9"/>
    </row>
    <row r="142" spans="1:26" ht="15.75" customHeight="1" x14ac:dyDescent="0.15">
      <c r="A142" s="3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9"/>
    </row>
    <row r="143" spans="1:26" ht="15.75" customHeight="1" x14ac:dyDescent="0.15">
      <c r="A143" s="3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9"/>
    </row>
    <row r="144" spans="1:26" ht="15.75" customHeight="1" x14ac:dyDescent="0.15">
      <c r="A144" s="3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9"/>
    </row>
    <row r="145" spans="1:26" ht="15.75" customHeight="1" x14ac:dyDescent="0.15">
      <c r="A145" s="3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9"/>
    </row>
    <row r="146" spans="1:26" ht="15.75" customHeight="1" x14ac:dyDescent="0.15">
      <c r="A146" s="3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9"/>
    </row>
    <row r="147" spans="1:26" ht="15.75" customHeight="1" x14ac:dyDescent="0.15">
      <c r="A147" s="3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9"/>
    </row>
    <row r="148" spans="1:26" ht="15.75" customHeight="1" x14ac:dyDescent="0.15">
      <c r="A148" s="3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9"/>
    </row>
    <row r="149" spans="1:26" ht="15.75" customHeight="1" x14ac:dyDescent="0.15">
      <c r="A149" s="3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9"/>
    </row>
    <row r="150" spans="1:26" ht="15.75" customHeight="1" x14ac:dyDescent="0.15">
      <c r="A150" s="3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9"/>
    </row>
    <row r="151" spans="1:26" ht="15.75" customHeight="1" x14ac:dyDescent="0.15">
      <c r="A151" s="3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9"/>
    </row>
    <row r="152" spans="1:26" ht="15.75" customHeight="1" x14ac:dyDescent="0.15">
      <c r="A152" s="3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9"/>
    </row>
    <row r="153" spans="1:26" ht="15.75" customHeight="1" x14ac:dyDescent="0.15">
      <c r="A153" s="3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9"/>
    </row>
    <row r="154" spans="1:26" ht="15.75" customHeight="1" x14ac:dyDescent="0.15">
      <c r="A154" s="3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9"/>
    </row>
    <row r="155" spans="1:26" ht="15.75" customHeight="1" x14ac:dyDescent="0.15">
      <c r="A155" s="3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9"/>
    </row>
    <row r="156" spans="1:26" ht="15.75" customHeight="1" x14ac:dyDescent="0.15">
      <c r="A156" s="3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9"/>
    </row>
    <row r="157" spans="1:26" ht="15.75" customHeight="1" x14ac:dyDescent="0.15">
      <c r="A157" s="3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9"/>
    </row>
    <row r="158" spans="1:26" ht="15.75" customHeight="1" x14ac:dyDescent="0.15">
      <c r="A158" s="3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9"/>
    </row>
    <row r="159" spans="1:26" ht="15.75" customHeight="1" x14ac:dyDescent="0.15">
      <c r="A159" s="3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9"/>
    </row>
    <row r="160" spans="1:26" ht="15.75" customHeight="1" x14ac:dyDescent="0.15">
      <c r="A160" s="3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9"/>
    </row>
    <row r="161" spans="1:26" ht="15.75" customHeight="1" x14ac:dyDescent="0.15">
      <c r="A161" s="3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9"/>
    </row>
    <row r="162" spans="1:26" ht="15.75" customHeight="1" x14ac:dyDescent="0.15">
      <c r="A162" s="3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9"/>
    </row>
    <row r="163" spans="1:26" ht="15.75" customHeight="1" x14ac:dyDescent="0.15">
      <c r="A163" s="3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9"/>
    </row>
    <row r="164" spans="1:26" ht="15.75" customHeight="1" x14ac:dyDescent="0.15">
      <c r="A164" s="3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9"/>
    </row>
    <row r="165" spans="1:26" ht="15.75" customHeight="1" x14ac:dyDescent="0.15">
      <c r="A165" s="3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9"/>
    </row>
    <row r="166" spans="1:26" ht="15.75" customHeight="1" x14ac:dyDescent="0.15">
      <c r="A166" s="3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9"/>
    </row>
    <row r="167" spans="1:26" ht="15.75" customHeight="1" x14ac:dyDescent="0.15">
      <c r="A167" s="3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9"/>
    </row>
    <row r="168" spans="1:26" ht="15.75" customHeight="1" x14ac:dyDescent="0.15">
      <c r="A168" s="3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9"/>
    </row>
    <row r="169" spans="1:26" ht="15.75" customHeight="1" x14ac:dyDescent="0.15">
      <c r="A169" s="3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9"/>
    </row>
    <row r="170" spans="1:26" ht="15.75" customHeight="1" x14ac:dyDescent="0.15">
      <c r="A170" s="3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9"/>
    </row>
    <row r="171" spans="1:26" ht="15.75" customHeight="1" x14ac:dyDescent="0.15">
      <c r="A171" s="3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9"/>
    </row>
    <row r="172" spans="1:26" ht="15.75" customHeight="1" x14ac:dyDescent="0.15">
      <c r="A172" s="3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9"/>
    </row>
    <row r="173" spans="1:26" ht="15.75" customHeight="1" x14ac:dyDescent="0.15">
      <c r="A173" s="3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9"/>
    </row>
    <row r="174" spans="1:26" ht="15.75" customHeight="1" x14ac:dyDescent="0.15">
      <c r="A174" s="3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9"/>
    </row>
    <row r="175" spans="1:26" ht="15.75" customHeight="1" x14ac:dyDescent="0.15">
      <c r="A175" s="3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9"/>
    </row>
    <row r="176" spans="1:26" ht="15.75" customHeight="1" x14ac:dyDescent="0.15">
      <c r="A176" s="3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9"/>
    </row>
    <row r="177" spans="1:26" ht="15.75" customHeight="1" x14ac:dyDescent="0.15">
      <c r="A177" s="3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9"/>
    </row>
    <row r="178" spans="1:26" ht="15.75" customHeight="1" x14ac:dyDescent="0.15">
      <c r="A178" s="3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9"/>
    </row>
    <row r="179" spans="1:26" ht="15.75" customHeight="1" x14ac:dyDescent="0.15">
      <c r="A179" s="3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9"/>
    </row>
    <row r="180" spans="1:26" ht="15.75" customHeight="1" x14ac:dyDescent="0.15">
      <c r="A180" s="3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9"/>
    </row>
    <row r="181" spans="1:26" ht="15.75" customHeight="1" x14ac:dyDescent="0.15">
      <c r="A181" s="3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9"/>
    </row>
    <row r="182" spans="1:26" ht="15.75" customHeight="1" x14ac:dyDescent="0.15">
      <c r="A182" s="3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9"/>
    </row>
    <row r="183" spans="1:26" ht="15.75" customHeight="1" x14ac:dyDescent="0.15">
      <c r="A183" s="3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9"/>
    </row>
    <row r="184" spans="1:26" ht="15.75" customHeight="1" x14ac:dyDescent="0.15">
      <c r="A184" s="3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9"/>
    </row>
    <row r="185" spans="1:26" ht="15.75" customHeight="1" x14ac:dyDescent="0.15">
      <c r="A185" s="3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9"/>
    </row>
    <row r="186" spans="1:26" ht="15.75" customHeight="1" x14ac:dyDescent="0.15">
      <c r="A186" s="3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9"/>
    </row>
    <row r="187" spans="1:26" ht="15.75" customHeight="1" x14ac:dyDescent="0.15">
      <c r="A187" s="3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9"/>
    </row>
    <row r="188" spans="1:26" ht="15.75" customHeight="1" x14ac:dyDescent="0.15">
      <c r="A188" s="3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9"/>
    </row>
    <row r="189" spans="1:26" ht="15.75" customHeight="1" x14ac:dyDescent="0.15">
      <c r="A189" s="3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9"/>
    </row>
    <row r="190" spans="1:26" ht="15.75" customHeight="1" x14ac:dyDescent="0.15">
      <c r="A190" s="3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9"/>
    </row>
    <row r="191" spans="1:26" ht="15.75" customHeight="1" x14ac:dyDescent="0.15">
      <c r="A191" s="3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9"/>
    </row>
    <row r="192" spans="1:26" ht="15.75" customHeight="1" x14ac:dyDescent="0.15">
      <c r="A192" s="3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9"/>
    </row>
    <row r="193" spans="1:26" ht="15.75" customHeight="1" x14ac:dyDescent="0.15">
      <c r="A193" s="3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9"/>
    </row>
    <row r="194" spans="1:26" ht="15.75" customHeight="1" x14ac:dyDescent="0.15">
      <c r="A194" s="3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9"/>
    </row>
    <row r="195" spans="1:26" ht="15.75" customHeight="1" x14ac:dyDescent="0.15">
      <c r="A195" s="3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9"/>
    </row>
    <row r="196" spans="1:26" ht="15.75" customHeight="1" x14ac:dyDescent="0.15">
      <c r="A196" s="3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9"/>
    </row>
    <row r="197" spans="1:26" ht="15.75" customHeight="1" x14ac:dyDescent="0.15">
      <c r="A197" s="3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9"/>
    </row>
    <row r="198" spans="1:26" ht="15.75" customHeight="1" x14ac:dyDescent="0.15">
      <c r="A198" s="3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9"/>
    </row>
    <row r="199" spans="1:26" ht="15.75" customHeight="1" x14ac:dyDescent="0.15">
      <c r="A199" s="3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9"/>
    </row>
    <row r="200" spans="1:26" ht="15.75" customHeight="1" x14ac:dyDescent="0.15">
      <c r="A200" s="3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9"/>
    </row>
    <row r="201" spans="1:26" ht="15.75" customHeight="1" x14ac:dyDescent="0.15">
      <c r="A201" s="3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9"/>
    </row>
    <row r="202" spans="1:26" ht="15.75" customHeight="1" x14ac:dyDescent="0.15">
      <c r="A202" s="3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9"/>
    </row>
    <row r="203" spans="1:26" ht="15.75" customHeight="1" x14ac:dyDescent="0.15">
      <c r="A203" s="3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9"/>
    </row>
    <row r="204" spans="1:26" ht="15.75" customHeight="1" x14ac:dyDescent="0.15">
      <c r="A204" s="3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9"/>
    </row>
    <row r="205" spans="1:26" ht="15.75" customHeight="1" x14ac:dyDescent="0.15">
      <c r="A205" s="3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9"/>
    </row>
    <row r="206" spans="1:26" ht="15.75" customHeight="1" x14ac:dyDescent="0.15">
      <c r="A206" s="3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9"/>
    </row>
    <row r="207" spans="1:26" ht="15.75" customHeight="1" x14ac:dyDescent="0.15">
      <c r="A207" s="3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9"/>
    </row>
    <row r="208" spans="1:26" ht="15.75" customHeight="1" x14ac:dyDescent="0.15">
      <c r="A208" s="3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9"/>
    </row>
    <row r="209" spans="1:26" ht="15.75" customHeight="1" x14ac:dyDescent="0.15">
      <c r="A209" s="3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9"/>
    </row>
    <row r="210" spans="1:26" ht="15.75" customHeight="1" x14ac:dyDescent="0.15">
      <c r="A210" s="3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9"/>
    </row>
    <row r="211" spans="1:26" ht="15.75" customHeight="1" x14ac:dyDescent="0.15">
      <c r="A211" s="3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9"/>
    </row>
    <row r="212" spans="1:26" ht="15.75" customHeight="1" x14ac:dyDescent="0.15">
      <c r="A212" s="3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9"/>
    </row>
    <row r="213" spans="1:26" ht="15.75" customHeight="1" x14ac:dyDescent="0.15">
      <c r="A213" s="3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9"/>
    </row>
    <row r="214" spans="1:26" ht="15.75" customHeight="1" x14ac:dyDescent="0.15">
      <c r="A214" s="3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9"/>
    </row>
    <row r="215" spans="1:26" ht="15.75" customHeight="1" x14ac:dyDescent="0.15">
      <c r="A215" s="3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9"/>
    </row>
    <row r="216" spans="1:26" ht="15.75" customHeight="1" x14ac:dyDescent="0.15">
      <c r="A216" s="3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9"/>
    </row>
    <row r="217" spans="1:26" ht="15.75" customHeight="1" x14ac:dyDescent="0.15">
      <c r="A217" s="3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9"/>
    </row>
    <row r="218" spans="1:26" ht="15.75" customHeight="1" x14ac:dyDescent="0.15">
      <c r="A218" s="3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9"/>
    </row>
    <row r="219" spans="1:26" ht="15.75" customHeight="1" x14ac:dyDescent="0.15">
      <c r="A219" s="3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9"/>
    </row>
    <row r="220" spans="1:26" ht="15.75" customHeight="1" x14ac:dyDescent="0.15">
      <c r="A220" s="3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9"/>
    </row>
    <row r="221" spans="1:26" ht="15.75" customHeight="1" x14ac:dyDescent="0.15">
      <c r="A221" s="3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9"/>
    </row>
    <row r="222" spans="1:26" ht="15.75" customHeight="1" x14ac:dyDescent="0.15">
      <c r="A222" s="3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9"/>
    </row>
    <row r="223" spans="1:26" ht="15.75" customHeight="1" x14ac:dyDescent="0.15">
      <c r="A223" s="3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9"/>
    </row>
    <row r="224" spans="1:26" ht="15.75" customHeight="1" x14ac:dyDescent="0.15">
      <c r="A224" s="3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9"/>
    </row>
    <row r="225" spans="1:26" ht="15.75" customHeight="1" x14ac:dyDescent="0.15">
      <c r="A225" s="3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9"/>
    </row>
    <row r="226" spans="1:26" ht="15.75" customHeight="1" x14ac:dyDescent="0.15">
      <c r="A226" s="3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9"/>
    </row>
    <row r="227" spans="1:26" ht="15.75" customHeight="1" x14ac:dyDescent="0.15">
      <c r="A227" s="3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9"/>
    </row>
    <row r="228" spans="1:26" ht="15.75" customHeight="1" x14ac:dyDescent="0.15">
      <c r="A228" s="3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9"/>
    </row>
    <row r="229" spans="1:26" ht="15.75" customHeight="1" x14ac:dyDescent="0.1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5.75" customHeight="1" x14ac:dyDescent="0.1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5.75" customHeight="1" x14ac:dyDescent="0.1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5.75" customHeight="1" x14ac:dyDescent="0.1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5.75" customHeight="1" x14ac:dyDescent="0.1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5.75" customHeight="1" x14ac:dyDescent="0.1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1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1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1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1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1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1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1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1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1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1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1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1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1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1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1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1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1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1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1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1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1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1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1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1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1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1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1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1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1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1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1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1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1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1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1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1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1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1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1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1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1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1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1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1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1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1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1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1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1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1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1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1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1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1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1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1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1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1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1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1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1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1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1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1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1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1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1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1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1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1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1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1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1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1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1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1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1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1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1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1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1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1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1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1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1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1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1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1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1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1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1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1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1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1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1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1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1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1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1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1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1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1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1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1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1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1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1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1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1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1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1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1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1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1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1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1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1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1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1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1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1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1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1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1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1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1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1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1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1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1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1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1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1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1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1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1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1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1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1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1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1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1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1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1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1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1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1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1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1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1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1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1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1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1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1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1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1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1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1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1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1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1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1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1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1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1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1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1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1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1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1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1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1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1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1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1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1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1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1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1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1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1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1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1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1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1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1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1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1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1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1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1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1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1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1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1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1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1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1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1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1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1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1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1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1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1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1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1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1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1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1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1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1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1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1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1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1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1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1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1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1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1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1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1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1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1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1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1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1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1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1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1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1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1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1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1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1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1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1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1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1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1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1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1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1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1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1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1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1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1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1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1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1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1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1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1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1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1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1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1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1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1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1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1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1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1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1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1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1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1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1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1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1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1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1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1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1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1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1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1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1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1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1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1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1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1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1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1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1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1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1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1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1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1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1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1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1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1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1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1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1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1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1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1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1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1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1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1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1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1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1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1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1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1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1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1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1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1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1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1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1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1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1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1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1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1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1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1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1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1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1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1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1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1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1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1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1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1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1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1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1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1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1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1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1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1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1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1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1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1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1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1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1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1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1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1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1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1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1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1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1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1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1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1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1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1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1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1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1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1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1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1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1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1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1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1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1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1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1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1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1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1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1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1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1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1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1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1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1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1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1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1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1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1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1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1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1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1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1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1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1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1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1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1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1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1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1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1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1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1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1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1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1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1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1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1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1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1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1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1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1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1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1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1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1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1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1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1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1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1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1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1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1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1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1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1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1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1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1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1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1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1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1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1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1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1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1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1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1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1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1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1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1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1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1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1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1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1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1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1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1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1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1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1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1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1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1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1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1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1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1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1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1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1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1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1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1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1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1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1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1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1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1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1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1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1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1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1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1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1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1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1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1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1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1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1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1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1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1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1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1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1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1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1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1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1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1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1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1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1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1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1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1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1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1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1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1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1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1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1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1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1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1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1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1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1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1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1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1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1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1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1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1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1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1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1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1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1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1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1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1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1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1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1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1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1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1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1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1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1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1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1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1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1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1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1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1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1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1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1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1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1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1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1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1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1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1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1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1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1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1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1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1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1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1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1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1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1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1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1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1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1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1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1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1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1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1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1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1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1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1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1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1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1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1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1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1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1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1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1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1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1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1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1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1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1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1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1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1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1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1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1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1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1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1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1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1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1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1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1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1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1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1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1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1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1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1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1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1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1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1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1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1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1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1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1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1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1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1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1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1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1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1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1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1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1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1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1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1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1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1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1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1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1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1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1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1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1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1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1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1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1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1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1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1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1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1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1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1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1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1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1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1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1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1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1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1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1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1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1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1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1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1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1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1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1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1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1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1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1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1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1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1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1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1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1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1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1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1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1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1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1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1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1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1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1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1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1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1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1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1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1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1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1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1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1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1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1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1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 x14ac:dyDescent="0.1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 x14ac:dyDescent="0.1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 x14ac:dyDescent="0.1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 x14ac:dyDescent="0.1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 x14ac:dyDescent="0.1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 x14ac:dyDescent="0.1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 x14ac:dyDescent="0.1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 x14ac:dyDescent="0.1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 x14ac:dyDescent="0.1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 x14ac:dyDescent="0.1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 x14ac:dyDescent="0.1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 x14ac:dyDescent="0.1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 x14ac:dyDescent="0.1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 x14ac:dyDescent="0.1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 x14ac:dyDescent="0.1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 x14ac:dyDescent="0.1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 x14ac:dyDescent="0.1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 x14ac:dyDescent="0.1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 x14ac:dyDescent="0.1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 x14ac:dyDescent="0.1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 x14ac:dyDescent="0.1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 x14ac:dyDescent="0.1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 x14ac:dyDescent="0.1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 x14ac:dyDescent="0.1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 x14ac:dyDescent="0.1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 x14ac:dyDescent="0.1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 x14ac:dyDescent="0.1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 x14ac:dyDescent="0.1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 x14ac:dyDescent="0.1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 x14ac:dyDescent="0.1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 x14ac:dyDescent="0.1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 x14ac:dyDescent="0.1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 x14ac:dyDescent="0.1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 x14ac:dyDescent="0.1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 x14ac:dyDescent="0.1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 x14ac:dyDescent="0.1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 x14ac:dyDescent="0.1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 x14ac:dyDescent="0.1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 x14ac:dyDescent="0.1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5.75" customHeight="1" x14ac:dyDescent="0.1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5.75" customHeight="1" x14ac:dyDescent="0.1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5.75" customHeight="1" x14ac:dyDescent="0.1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5.75" customHeight="1" x14ac:dyDescent="0.1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5.75" customHeight="1" x14ac:dyDescent="0.1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5.75" customHeight="1" x14ac:dyDescent="0.1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5.75" customHeight="1" x14ac:dyDescent="0.1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5.75" customHeight="1" x14ac:dyDescent="0.1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19">
    <mergeCell ref="E28:E30"/>
    <mergeCell ref="F28:F30"/>
    <mergeCell ref="G28:G30"/>
    <mergeCell ref="M28:M30"/>
    <mergeCell ref="N28:N30"/>
    <mergeCell ref="K28:K30"/>
    <mergeCell ref="L28:L30"/>
    <mergeCell ref="A1:D5"/>
    <mergeCell ref="E2:L2"/>
    <mergeCell ref="A6:N6"/>
    <mergeCell ref="A7:N7"/>
    <mergeCell ref="A18:N19"/>
    <mergeCell ref="A28:A30"/>
    <mergeCell ref="B28:B30"/>
    <mergeCell ref="H28:H30"/>
    <mergeCell ref="I28:I30"/>
    <mergeCell ref="J28:J30"/>
    <mergeCell ref="C28:C30"/>
    <mergeCell ref="D28:D30"/>
  </mergeCells>
  <pageMargins left="1" right="1" top="1" bottom="1" header="0" footer="0"/>
  <pageSetup orientation="landscape"/>
  <headerFooter>
    <oddFooter>&amp;C000000000000000000000000000000000000&amp;P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 AND TOTAL</vt:lpstr>
      <vt:lpstr>IBEX CLIMBING HOLDS </vt:lpstr>
      <vt:lpstr> THERMOPLASTIC MACROS</vt:lpstr>
      <vt:lpstr>HARDWARE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2026-01-12T18:24:28Z</dcterms:created>
  <dcterms:modified xsi:type="dcterms:W3CDTF">2026-03-13T16:57:24Z</dcterms:modified>
</cp:coreProperties>
</file>